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57" activeTab="2"/>
  </bookViews>
  <sheets>
    <sheet name="固定资产评估汇总表" sheetId="5" r:id="rId1"/>
    <sheet name="固定资产-房屋" sheetId="32" r:id="rId2"/>
    <sheet name="机器设备" sheetId="88" r:id="rId3"/>
  </sheets>
  <definedNames>
    <definedName name="_xlnm._FilterDatabase" localSheetId="1" hidden="1">'固定资产-房屋'!$N$6:$N$17</definedName>
    <definedName name="_xlnm._FilterDatabase" localSheetId="2" hidden="1">机器设备!$A$5:$M$66</definedName>
    <definedName name="_xlnm.Print_Titles" localSheetId="1">'固定资产-房屋'!$1:$5</definedName>
    <definedName name="_xlnm.Print_Titles" localSheetId="2">机器设备!$1:$5</definedName>
  </definedNames>
  <calcPr calcId="144525"/>
</workbook>
</file>

<file path=xl/comments1.xml><?xml version="1.0" encoding="utf-8"?>
<comments xmlns="http://schemas.openxmlformats.org/spreadsheetml/2006/main">
  <authors>
    <author>lenovo</author>
  </authors>
  <commentList>
    <comment ref="H13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11月9日变更
</t>
        </r>
      </text>
    </comment>
    <comment ref="H53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11月9日变更
</t>
        </r>
      </text>
    </comment>
  </commentList>
</comments>
</file>

<file path=xl/sharedStrings.xml><?xml version="1.0" encoding="utf-8"?>
<sst xmlns="http://schemas.openxmlformats.org/spreadsheetml/2006/main" count="292" uniqueCount="161">
  <si>
    <r>
      <rPr>
        <b/>
        <sz val="22"/>
        <rFont val="楷体_GB2312"/>
        <charset val="134"/>
      </rPr>
      <t>固</t>
    </r>
    <r>
      <rPr>
        <b/>
        <sz val="22"/>
        <rFont val="Times New Roman"/>
        <charset val="134"/>
      </rPr>
      <t xml:space="preserve"> </t>
    </r>
    <r>
      <rPr>
        <b/>
        <sz val="22"/>
        <rFont val="楷体_GB2312"/>
        <charset val="134"/>
      </rPr>
      <t>定</t>
    </r>
    <r>
      <rPr>
        <b/>
        <sz val="22"/>
        <rFont val="Times New Roman"/>
        <charset val="134"/>
      </rPr>
      <t xml:space="preserve"> </t>
    </r>
    <r>
      <rPr>
        <b/>
        <sz val="22"/>
        <rFont val="楷体_GB2312"/>
        <charset val="134"/>
      </rPr>
      <t>资</t>
    </r>
    <r>
      <rPr>
        <b/>
        <sz val="22"/>
        <rFont val="Times New Roman"/>
        <charset val="134"/>
      </rPr>
      <t xml:space="preserve"> </t>
    </r>
    <r>
      <rPr>
        <b/>
        <sz val="22"/>
        <rFont val="楷体_GB2312"/>
        <charset val="134"/>
      </rPr>
      <t>产</t>
    </r>
    <r>
      <rPr>
        <b/>
        <sz val="22"/>
        <rFont val="Times New Roman"/>
        <charset val="134"/>
      </rPr>
      <t xml:space="preserve"> </t>
    </r>
    <r>
      <rPr>
        <b/>
        <sz val="22"/>
        <rFont val="楷体_GB2312"/>
        <charset val="134"/>
      </rPr>
      <t>评</t>
    </r>
    <r>
      <rPr>
        <b/>
        <sz val="22"/>
        <rFont val="Times New Roman"/>
        <charset val="134"/>
      </rPr>
      <t xml:space="preserve"> </t>
    </r>
    <r>
      <rPr>
        <b/>
        <sz val="22"/>
        <rFont val="楷体_GB2312"/>
        <charset val="134"/>
      </rPr>
      <t>估</t>
    </r>
    <r>
      <rPr>
        <b/>
        <sz val="22"/>
        <rFont val="Times New Roman"/>
        <charset val="134"/>
      </rPr>
      <t xml:space="preserve"> </t>
    </r>
    <r>
      <rPr>
        <b/>
        <sz val="22"/>
        <rFont val="楷体_GB2312"/>
        <charset val="134"/>
      </rPr>
      <t>汇</t>
    </r>
    <r>
      <rPr>
        <b/>
        <sz val="22"/>
        <rFont val="Times New Roman"/>
        <charset val="134"/>
      </rPr>
      <t xml:space="preserve"> </t>
    </r>
    <r>
      <rPr>
        <b/>
        <sz val="22"/>
        <rFont val="楷体_GB2312"/>
        <charset val="134"/>
      </rPr>
      <t>总</t>
    </r>
    <r>
      <rPr>
        <b/>
        <sz val="22"/>
        <rFont val="Times New Roman"/>
        <charset val="134"/>
      </rPr>
      <t xml:space="preserve"> </t>
    </r>
    <r>
      <rPr>
        <b/>
        <sz val="22"/>
        <rFont val="楷体_GB2312"/>
        <charset val="134"/>
      </rPr>
      <t>表</t>
    </r>
  </si>
  <si>
    <t>评估基准日:2019年8月26日</t>
  </si>
  <si>
    <t>委托单位:抚远市扶贫开发工作办公室</t>
  </si>
  <si>
    <t>金额单位：人民币元</t>
  </si>
  <si>
    <t>编号</t>
  </si>
  <si>
    <t>科目名称</t>
  </si>
  <si>
    <t>账面价值</t>
  </si>
  <si>
    <t>评估价值</t>
  </si>
  <si>
    <t>增值额</t>
  </si>
  <si>
    <t>增值率%</t>
  </si>
  <si>
    <t>原值</t>
  </si>
  <si>
    <t>净值</t>
  </si>
  <si>
    <t>1</t>
  </si>
  <si>
    <t>房屋建筑物类合计</t>
  </si>
  <si>
    <t>1-1</t>
  </si>
  <si>
    <t>固定资产-房屋及构筑物</t>
  </si>
  <si>
    <t>1-2</t>
  </si>
  <si>
    <t>固定资产-其他辅助设施</t>
  </si>
  <si>
    <t>1-3</t>
  </si>
  <si>
    <t>固定资产-管道及沟槽</t>
  </si>
  <si>
    <t>2</t>
  </si>
  <si>
    <t>设备类合计</t>
  </si>
  <si>
    <t>2-1</t>
  </si>
  <si>
    <t>固定资产-机器设备</t>
  </si>
  <si>
    <t>2-2</t>
  </si>
  <si>
    <t>固定资产-车辆</t>
  </si>
  <si>
    <t>3</t>
  </si>
  <si>
    <t>固定资产-土地</t>
  </si>
  <si>
    <t>固定资产合计</t>
  </si>
  <si>
    <t>减:固定资产减值准备</t>
  </si>
  <si>
    <t>评估机构:黑龙江盛华资产评估有限公司</t>
  </si>
  <si>
    <t>固定资产－－房屋及构筑物评估明细表</t>
  </si>
  <si>
    <t>金额单位:人民币元</t>
  </si>
  <si>
    <t>序号</t>
  </si>
  <si>
    <t>权证编号</t>
  </si>
  <si>
    <t>建筑物名称</t>
  </si>
  <si>
    <t>结构</t>
  </si>
  <si>
    <t>建成年月</t>
  </si>
  <si>
    <t>计量单位</t>
  </si>
  <si>
    <r>
      <rPr>
        <sz val="10"/>
        <rFont val="宋体"/>
        <charset val="134"/>
        <scheme val="minor"/>
      </rPr>
      <t>建筑面积/体积(m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/m</t>
    </r>
    <r>
      <rPr>
        <vertAlign val="superscript"/>
        <sz val="10"/>
        <rFont val="宋体"/>
        <charset val="134"/>
        <scheme val="minor"/>
      </rPr>
      <t>3</t>
    </r>
    <r>
      <rPr>
        <sz val="10"/>
        <rFont val="宋体"/>
        <charset val="134"/>
        <scheme val="minor"/>
      </rPr>
      <t>)</t>
    </r>
  </si>
  <si>
    <t>备注</t>
  </si>
  <si>
    <t>成新率%</t>
  </si>
  <si>
    <t>锅炉房</t>
  </si>
  <si>
    <t>钢结构</t>
  </si>
  <si>
    <t>平米</t>
  </si>
  <si>
    <t>厕所</t>
  </si>
  <si>
    <t>混合</t>
  </si>
  <si>
    <t>小道（水泥）</t>
  </si>
  <si>
    <t>地热马葫芦</t>
  </si>
  <si>
    <t>火炕</t>
  </si>
  <si>
    <t>排水渠</t>
  </si>
  <si>
    <t>米</t>
  </si>
  <si>
    <t>打井</t>
  </si>
  <si>
    <t>0.3*40</t>
  </si>
  <si>
    <t>合    计</t>
  </si>
  <si>
    <t>减:房屋建筑物减值准备</t>
  </si>
  <si>
    <t>取整</t>
  </si>
  <si>
    <t>固定资产---机器设备评估明细表</t>
  </si>
  <si>
    <t>设备名称</t>
  </si>
  <si>
    <t>生产厂家</t>
  </si>
  <si>
    <t>规格型号</t>
  </si>
  <si>
    <t>数量</t>
  </si>
  <si>
    <t>购置日期</t>
  </si>
  <si>
    <t>凯缆</t>
  </si>
  <si>
    <t>2018</t>
  </si>
  <si>
    <t>线缆</t>
  </si>
  <si>
    <t>空气压缩机</t>
  </si>
  <si>
    <t>W-0.9/12.5</t>
  </si>
  <si>
    <t>台</t>
  </si>
  <si>
    <t>25公斤塑料桶</t>
  </si>
  <si>
    <t>个</t>
  </si>
  <si>
    <t>油桶</t>
  </si>
  <si>
    <t>平地器</t>
  </si>
  <si>
    <t>铁板1.5*6</t>
  </si>
  <si>
    <t>块</t>
  </si>
  <si>
    <t>潜水泵</t>
  </si>
  <si>
    <t>175QJ34-55</t>
  </si>
  <si>
    <t>暖气片</t>
  </si>
  <si>
    <t>片</t>
  </si>
  <si>
    <t>打眼机</t>
  </si>
  <si>
    <t>105AH</t>
  </si>
  <si>
    <t>热风炉</t>
  </si>
  <si>
    <t>粉棒机</t>
  </si>
  <si>
    <t>Y100L-2</t>
  </si>
  <si>
    <t>小推车</t>
  </si>
  <si>
    <t>镀锌铁管、钢筋</t>
  </si>
  <si>
    <t>吨</t>
  </si>
  <si>
    <t>风机</t>
  </si>
  <si>
    <t>DE-6</t>
  </si>
  <si>
    <t>500斤称</t>
  </si>
  <si>
    <t>TGT-500A</t>
  </si>
  <si>
    <t>炉筒子</t>
  </si>
  <si>
    <t>70米</t>
  </si>
  <si>
    <t>小风机</t>
  </si>
  <si>
    <t>自吸泵</t>
  </si>
  <si>
    <t>YOS175-7\175QJ32-55</t>
  </si>
  <si>
    <t>锅炉电机</t>
  </si>
  <si>
    <t>Y132S1-2\Y132S-4</t>
  </si>
  <si>
    <t>配电盘</t>
  </si>
  <si>
    <t>电焊机</t>
  </si>
  <si>
    <t>LGK-120</t>
  </si>
  <si>
    <t>手动封口机</t>
  </si>
  <si>
    <t>ZQW-3</t>
  </si>
  <si>
    <t>电动喷雾器</t>
  </si>
  <si>
    <t>地锚</t>
  </si>
  <si>
    <t>1吨</t>
  </si>
  <si>
    <t>铁锹</t>
  </si>
  <si>
    <t>把</t>
  </si>
  <si>
    <t>自动排风</t>
  </si>
  <si>
    <t>锅炉</t>
  </si>
  <si>
    <t>JB/T79185-2002</t>
  </si>
  <si>
    <t>套</t>
  </si>
  <si>
    <t>模板</t>
  </si>
  <si>
    <t>密封条</t>
  </si>
  <si>
    <t>100米</t>
  </si>
  <si>
    <t>电机</t>
  </si>
  <si>
    <t>GRG40-160\Y100L-2\YE2-WZM-2\YE2-112M-2\YE2110L2-4\YE2110L2-4</t>
  </si>
  <si>
    <t>粉碎机</t>
  </si>
  <si>
    <t>CFJ-420A</t>
  </si>
  <si>
    <t>三轮车</t>
  </si>
  <si>
    <t>JY150ZHC</t>
  </si>
  <si>
    <t>大棚专用车</t>
  </si>
  <si>
    <t>AEIB3201318</t>
  </si>
  <si>
    <t>铲车</t>
  </si>
  <si>
    <t>莱工6706</t>
  </si>
  <si>
    <t>切割机</t>
  </si>
  <si>
    <t>J3GB400</t>
  </si>
  <si>
    <t>灭菌灯</t>
  </si>
  <si>
    <t>箱</t>
  </si>
  <si>
    <t>1箱</t>
  </si>
  <si>
    <t>臭氧机</t>
  </si>
  <si>
    <t>1台</t>
  </si>
  <si>
    <t>塑料筐，塑料棒</t>
  </si>
  <si>
    <t>空气压缩机（吸尘）</t>
  </si>
  <si>
    <t>小型水处理</t>
  </si>
  <si>
    <t>除草机</t>
  </si>
  <si>
    <t>BG430</t>
  </si>
  <si>
    <t>断路器</t>
  </si>
  <si>
    <t>场地照明</t>
  </si>
  <si>
    <t>接棒对开门</t>
  </si>
  <si>
    <t>梯子</t>
  </si>
  <si>
    <t>铁架</t>
  </si>
  <si>
    <t>YOSY130-3.0</t>
  </si>
  <si>
    <t>食用菌装袋机</t>
  </si>
  <si>
    <t>ZDZ-46</t>
  </si>
  <si>
    <t>扳手</t>
  </si>
  <si>
    <t>管钳</t>
  </si>
  <si>
    <t>角磨机</t>
  </si>
  <si>
    <t>松木跳板</t>
  </si>
  <si>
    <t>烟筒</t>
  </si>
  <si>
    <t>暖气组</t>
  </si>
  <si>
    <t>组</t>
  </si>
  <si>
    <t>微喷管</t>
  </si>
  <si>
    <t>大棚膜</t>
  </si>
  <si>
    <t>捆</t>
  </si>
  <si>
    <t>12捆</t>
  </si>
  <si>
    <t>旋耕机</t>
  </si>
  <si>
    <t>IGKN-160</t>
  </si>
  <si>
    <t>拖车</t>
  </si>
  <si>
    <t>脏水泵</t>
  </si>
  <si>
    <t>90QJBZ-32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</si>
</sst>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/d;@"/>
    <numFmt numFmtId="43" formatCode="_ * #,##0.00_ ;_ * \-#,##0.00_ ;_ * &quot;-&quot;??_ ;_ @_ "/>
    <numFmt numFmtId="7" formatCode="&quot;￥&quot;#,##0.00;&quot;￥&quot;\-#,##0.00"/>
    <numFmt numFmtId="177" formatCode="_-* #,##0.00_-;\-* #,##0.00_-;_-* &quot;-&quot;??_-;_-@_-"/>
    <numFmt numFmtId="178" formatCode="#,##0_ "/>
    <numFmt numFmtId="179" formatCode="_ * #,##0.00_ ;_ * \-#,##0.00_ ;_ * &quot;-&quot;_ ;_ @_ "/>
  </numFmts>
  <fonts count="36">
    <font>
      <sz val="12"/>
      <name val="宋体"/>
      <charset val="134"/>
    </font>
    <font>
      <b/>
      <sz val="12"/>
      <name val="宋体"/>
      <charset val="134"/>
    </font>
    <font>
      <b/>
      <sz val="22"/>
      <name val="楷体_GB2312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2"/>
      <name val="楷体_GB2312"/>
      <charset val="134"/>
    </font>
    <font>
      <sz val="10"/>
      <name val="楷体_GB2312"/>
      <charset val="134"/>
    </font>
    <font>
      <sz val="10"/>
      <name val="Arial Narrow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2"/>
      <name val="Arial Narrow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vertAlign val="superscript"/>
      <sz val="10"/>
      <name val="宋体"/>
      <charset val="134"/>
      <scheme val="minor"/>
    </font>
    <font>
      <b/>
      <sz val="22"/>
      <name val="Times New Roman"/>
      <charset val="134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7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2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0" borderId="12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8" fillId="21" borderId="14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19" fillId="15" borderId="10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108">
    <xf numFmtId="0" fontId="0" fillId="0" borderId="0" xfId="0"/>
    <xf numFmtId="0" fontId="1" fillId="0" borderId="0" xfId="0" applyFont="1"/>
    <xf numFmtId="49" fontId="2" fillId="2" borderId="0" xfId="8" applyNumberFormat="1" applyFont="1" applyFill="1" applyAlignment="1">
      <alignment horizontal="center" vertical="center"/>
    </xf>
    <xf numFmtId="176" fontId="2" fillId="2" borderId="0" xfId="8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 shrinkToFit="1"/>
    </xf>
    <xf numFmtId="49" fontId="3" fillId="0" borderId="2" xfId="0" applyNumberFormat="1" applyFont="1" applyBorder="1" applyAlignment="1">
      <alignment horizontal="center" vertical="center" wrapText="1" shrinkToFit="1"/>
    </xf>
    <xf numFmtId="7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7" fontId="3" fillId="0" borderId="2" xfId="8" applyNumberFormat="1" applyFont="1" applyFill="1" applyBorder="1" applyAlignment="1">
      <alignment horizontal="center" vertical="center" wrapText="1"/>
    </xf>
    <xf numFmtId="49" fontId="3" fillId="0" borderId="2" xfId="49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 wrapText="1"/>
    </xf>
    <xf numFmtId="43" fontId="3" fillId="0" borderId="2" xfId="8" applyFont="1" applyFill="1" applyBorder="1" applyAlignment="1">
      <alignment vertical="center" wrapText="1"/>
    </xf>
    <xf numFmtId="43" fontId="3" fillId="0" borderId="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horizontal="right" vertical="center" wrapText="1" shrinkToFit="1"/>
    </xf>
    <xf numFmtId="0" fontId="5" fillId="2" borderId="2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76" fontId="6" fillId="2" borderId="0" xfId="0" applyNumberFormat="1" applyFont="1" applyFill="1" applyAlignment="1">
      <alignment horizontal="center"/>
    </xf>
    <xf numFmtId="49" fontId="6" fillId="2" borderId="0" xfId="8" applyNumberFormat="1" applyFont="1" applyFill="1" applyAlignment="1">
      <alignment horizontal="center"/>
    </xf>
    <xf numFmtId="177" fontId="8" fillId="2" borderId="0" xfId="0" applyNumberFormat="1" applyFont="1" applyFill="1" applyAlignment="1">
      <alignment horizontal="center"/>
    </xf>
    <xf numFmtId="176" fontId="7" fillId="2" borderId="0" xfId="0" applyNumberFormat="1" applyFont="1" applyFill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49" fontId="9" fillId="2" borderId="3" xfId="8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49" fontId="9" fillId="2" borderId="4" xfId="8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8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3" fontId="9" fillId="0" borderId="2" xfId="8" applyFont="1" applyBorder="1" applyAlignment="1">
      <alignment horizontal="right" vertical="center" shrinkToFit="1"/>
    </xf>
    <xf numFmtId="43" fontId="9" fillId="0" borderId="2" xfId="8" applyFont="1" applyBorder="1" applyAlignment="1">
      <alignment horizontal="center" vertical="center" shrinkToFit="1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8" applyNumberFormat="1" applyFont="1" applyFill="1" applyBorder="1" applyAlignment="1">
      <alignment horizontal="center" vertical="center"/>
    </xf>
    <xf numFmtId="7" fontId="9" fillId="2" borderId="2" xfId="0" applyNumberFormat="1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49" fontId="9" fillId="2" borderId="2" xfId="8" applyNumberFormat="1" applyFont="1" applyFill="1" applyBorder="1" applyAlignment="1">
      <alignment horizontal="center" vertical="center"/>
    </xf>
    <xf numFmtId="43" fontId="9" fillId="2" borderId="2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76" fontId="9" fillId="2" borderId="6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176" fontId="7" fillId="2" borderId="0" xfId="0" applyNumberFormat="1" applyFont="1" applyFill="1" applyAlignment="1">
      <alignment horizontal="center"/>
    </xf>
    <xf numFmtId="49" fontId="7" fillId="2" borderId="0" xfId="8" applyNumberFormat="1" applyFont="1" applyFill="1" applyAlignment="1">
      <alignment horizontal="center"/>
    </xf>
    <xf numFmtId="177" fontId="8" fillId="2" borderId="0" xfId="0" applyNumberFormat="1" applyFont="1" applyFill="1" applyAlignment="1">
      <alignment horizontal="center" vertical="center"/>
    </xf>
    <xf numFmtId="177" fontId="8" fillId="2" borderId="0" xfId="0" applyNumberFormat="1" applyFont="1" applyFill="1" applyBorder="1" applyAlignment="1">
      <alignment horizontal="center" vertical="center"/>
    </xf>
    <xf numFmtId="9" fontId="9" fillId="2" borderId="2" xfId="8" applyNumberFormat="1" applyFont="1" applyFill="1" applyBorder="1" applyAlignment="1">
      <alignment horizontal="center" vertical="center"/>
    </xf>
    <xf numFmtId="43" fontId="9" fillId="2" borderId="2" xfId="8" applyNumberFormat="1" applyFont="1" applyFill="1" applyBorder="1" applyAlignment="1">
      <alignment horizontal="center" vertical="center"/>
    </xf>
    <xf numFmtId="178" fontId="9" fillId="2" borderId="2" xfId="8" applyNumberFormat="1" applyFont="1" applyFill="1" applyBorder="1" applyAlignment="1">
      <alignment horizontal="center" vertical="center"/>
    </xf>
    <xf numFmtId="43" fontId="9" fillId="0" borderId="2" xfId="8" applyNumberFormat="1" applyFont="1" applyBorder="1" applyAlignment="1">
      <alignment horizontal="right" vertical="center" shrinkToFit="1"/>
    </xf>
    <xf numFmtId="43" fontId="9" fillId="2" borderId="2" xfId="8" applyFont="1" applyFill="1" applyBorder="1" applyAlignment="1">
      <alignment horizontal="center" vertical="center" shrinkToFit="1"/>
    </xf>
    <xf numFmtId="179" fontId="9" fillId="2" borderId="2" xfId="5" applyNumberFormat="1" applyFont="1" applyFill="1" applyBorder="1" applyAlignment="1">
      <alignment horizontal="center" vertical="center"/>
    </xf>
    <xf numFmtId="43" fontId="9" fillId="2" borderId="2" xfId="0" applyNumberFormat="1" applyFont="1" applyFill="1" applyBorder="1" applyAlignment="1">
      <alignment horizontal="center" vertical="center" shrinkToFit="1"/>
    </xf>
    <xf numFmtId="9" fontId="9" fillId="2" borderId="2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0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right"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43" fontId="9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49" fontId="9" fillId="0" borderId="5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3" fontId="9" fillId="0" borderId="2" xfId="8" applyNumberFormat="1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0" fontId="9" fillId="0" borderId="2" xfId="0" applyNumberFormat="1" applyFont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6"/>
  <sheetViews>
    <sheetView workbookViewId="0">
      <selection activeCell="H26" sqref="H26"/>
    </sheetView>
  </sheetViews>
  <sheetFormatPr defaultColWidth="9" defaultRowHeight="14.25"/>
  <cols>
    <col min="1" max="1" width="7.5" style="90" customWidth="1"/>
    <col min="2" max="2" width="26.5" customWidth="1"/>
    <col min="3" max="4" width="12.25" customWidth="1"/>
    <col min="5" max="5" width="16.5833333333333" customWidth="1"/>
    <col min="6" max="8" width="12.25" customWidth="1"/>
    <col min="9" max="10" width="9" customWidth="1"/>
  </cols>
  <sheetData>
    <row r="1" s="85" customFormat="1" ht="30" customHeight="1" spans="1:10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</row>
    <row r="2" s="86" customFormat="1" ht="20.15" customHeight="1" spans="1:10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</row>
    <row r="3" s="86" customFormat="1" ht="20.15" customHeight="1" spans="1:10">
      <c r="A3" s="93" t="s">
        <v>2</v>
      </c>
      <c r="B3" s="93"/>
      <c r="C3" s="93"/>
      <c r="D3" s="93"/>
      <c r="E3" s="94"/>
      <c r="F3" s="94"/>
      <c r="G3" s="95" t="s">
        <v>3</v>
      </c>
      <c r="H3" s="95"/>
      <c r="I3" s="95"/>
      <c r="J3" s="95"/>
    </row>
    <row r="4" s="86" customFormat="1" ht="20.15" customHeight="1" spans="1:10">
      <c r="A4" s="55" t="s">
        <v>4</v>
      </c>
      <c r="B4" s="55" t="s">
        <v>5</v>
      </c>
      <c r="C4" s="55" t="s">
        <v>6</v>
      </c>
      <c r="D4" s="55"/>
      <c r="E4" s="55" t="s">
        <v>7</v>
      </c>
      <c r="F4" s="55"/>
      <c r="G4" s="55" t="s">
        <v>8</v>
      </c>
      <c r="H4" s="55"/>
      <c r="I4" s="55" t="s">
        <v>9</v>
      </c>
      <c r="J4" s="55"/>
    </row>
    <row r="5" s="86" customFormat="1" ht="20.15" customHeight="1" spans="1:10">
      <c r="A5" s="55"/>
      <c r="B5" s="55"/>
      <c r="C5" s="55" t="s">
        <v>10</v>
      </c>
      <c r="D5" s="55" t="s">
        <v>11</v>
      </c>
      <c r="E5" s="55" t="s">
        <v>10</v>
      </c>
      <c r="F5" s="55" t="s">
        <v>11</v>
      </c>
      <c r="G5" s="55" t="s">
        <v>10</v>
      </c>
      <c r="H5" s="55" t="s">
        <v>11</v>
      </c>
      <c r="I5" s="55" t="s">
        <v>10</v>
      </c>
      <c r="J5" s="55" t="s">
        <v>11</v>
      </c>
    </row>
    <row r="6" s="87" customFormat="1" ht="20.15" customHeight="1" spans="1:10">
      <c r="A6" s="96" t="s">
        <v>12</v>
      </c>
      <c r="B6" s="97" t="s">
        <v>13</v>
      </c>
      <c r="C6" s="98"/>
      <c r="D6" s="98"/>
      <c r="E6" s="98">
        <f>E7+E8+E9</f>
        <v>88900</v>
      </c>
      <c r="F6" s="98">
        <f>F7+F8+F9</f>
        <v>77160</v>
      </c>
      <c r="G6" s="98"/>
      <c r="H6" s="98"/>
      <c r="I6" s="107"/>
      <c r="J6" s="107"/>
    </row>
    <row r="7" s="87" customFormat="1" ht="20.15" customHeight="1" spans="1:10">
      <c r="A7" s="96" t="s">
        <v>14</v>
      </c>
      <c r="B7" s="97" t="s">
        <v>15</v>
      </c>
      <c r="C7" s="98"/>
      <c r="D7" s="98"/>
      <c r="E7" s="98">
        <f>'固定资产-房屋'!J19</f>
        <v>88900</v>
      </c>
      <c r="F7" s="98">
        <f>'固定资产-房屋'!L19</f>
        <v>77160</v>
      </c>
      <c r="G7" s="98"/>
      <c r="H7" s="98"/>
      <c r="I7" s="107"/>
      <c r="J7" s="107"/>
    </row>
    <row r="8" s="87" customFormat="1" ht="20.15" customHeight="1" spans="1:10">
      <c r="A8" s="96" t="s">
        <v>16</v>
      </c>
      <c r="B8" s="99" t="s">
        <v>17</v>
      </c>
      <c r="C8" s="98"/>
      <c r="D8" s="98"/>
      <c r="E8" s="98"/>
      <c r="F8" s="98"/>
      <c r="G8" s="98"/>
      <c r="H8" s="98"/>
      <c r="I8" s="107"/>
      <c r="J8" s="107"/>
    </row>
    <row r="9" s="87" customFormat="1" ht="20.15" customHeight="1" spans="1:10">
      <c r="A9" s="96" t="s">
        <v>18</v>
      </c>
      <c r="B9" s="97" t="s">
        <v>19</v>
      </c>
      <c r="C9" s="98"/>
      <c r="D9" s="98"/>
      <c r="E9" s="98"/>
      <c r="F9" s="98"/>
      <c r="G9" s="98"/>
      <c r="H9" s="98"/>
      <c r="I9" s="107"/>
      <c r="J9" s="107"/>
    </row>
    <row r="10" s="87" customFormat="1" ht="20.15" customHeight="1" spans="1:10">
      <c r="A10" s="96"/>
      <c r="B10" s="97"/>
      <c r="C10" s="98"/>
      <c r="D10" s="98"/>
      <c r="E10" s="98"/>
      <c r="F10" s="98"/>
      <c r="G10" s="98"/>
      <c r="H10" s="98"/>
      <c r="I10" s="107"/>
      <c r="J10" s="107"/>
    </row>
    <row r="11" s="87" customFormat="1" ht="20.15" customHeight="1" spans="1:10">
      <c r="A11" s="96" t="s">
        <v>20</v>
      </c>
      <c r="B11" s="97" t="s">
        <v>21</v>
      </c>
      <c r="C11" s="98"/>
      <c r="D11" s="98"/>
      <c r="E11" s="98">
        <v>398461</v>
      </c>
      <c r="F11" s="98">
        <f>F12</f>
        <v>294059.56</v>
      </c>
      <c r="G11" s="98"/>
      <c r="H11" s="98"/>
      <c r="I11" s="107"/>
      <c r="J11" s="107"/>
    </row>
    <row r="12" s="87" customFormat="1" ht="20.15" customHeight="1" spans="1:10">
      <c r="A12" s="96" t="s">
        <v>22</v>
      </c>
      <c r="B12" s="97" t="s">
        <v>23</v>
      </c>
      <c r="C12" s="98"/>
      <c r="D12" s="98"/>
      <c r="E12" s="98">
        <f>机器设备!J66</f>
        <v>358461</v>
      </c>
      <c r="F12" s="98">
        <f>机器设备!L66</f>
        <v>294059.56</v>
      </c>
      <c r="G12" s="98"/>
      <c r="H12" s="98"/>
      <c r="I12" s="107"/>
      <c r="J12" s="107"/>
    </row>
    <row r="13" s="87" customFormat="1" ht="20.15" customHeight="1" spans="1:10">
      <c r="A13" s="96" t="s">
        <v>24</v>
      </c>
      <c r="B13" s="97" t="s">
        <v>25</v>
      </c>
      <c r="C13" s="98"/>
      <c r="D13" s="98"/>
      <c r="E13" s="98"/>
      <c r="F13" s="98"/>
      <c r="G13" s="98"/>
      <c r="H13" s="98"/>
      <c r="I13" s="107"/>
      <c r="J13" s="107"/>
    </row>
    <row r="14" s="87" customFormat="1" ht="20.15" customHeight="1" spans="1:10">
      <c r="A14" s="96"/>
      <c r="B14" s="97"/>
      <c r="C14" s="98"/>
      <c r="D14" s="98"/>
      <c r="E14" s="98"/>
      <c r="F14" s="98"/>
      <c r="G14" s="98"/>
      <c r="H14" s="98"/>
      <c r="I14" s="107"/>
      <c r="J14" s="107"/>
    </row>
    <row r="15" s="87" customFormat="1" ht="20.15" customHeight="1" spans="1:10">
      <c r="A15" s="96" t="s">
        <v>26</v>
      </c>
      <c r="B15" s="97" t="s">
        <v>27</v>
      </c>
      <c r="C15" s="98"/>
      <c r="D15" s="98"/>
      <c r="E15" s="98"/>
      <c r="F15" s="98"/>
      <c r="G15" s="98"/>
      <c r="H15" s="98"/>
      <c r="I15" s="107"/>
      <c r="J15" s="107"/>
    </row>
    <row r="16" s="87" customFormat="1" ht="20.15" customHeight="1" spans="1:10">
      <c r="A16" s="96"/>
      <c r="B16" s="97"/>
      <c r="C16" s="98"/>
      <c r="D16" s="98"/>
      <c r="E16" s="98"/>
      <c r="F16" s="98"/>
      <c r="G16" s="98"/>
      <c r="H16" s="98"/>
      <c r="I16" s="107"/>
      <c r="J16" s="107"/>
    </row>
    <row r="17" s="87" customFormat="1" ht="20.15" customHeight="1" spans="1:10">
      <c r="A17" s="96"/>
      <c r="B17" s="97"/>
      <c r="C17" s="98"/>
      <c r="D17" s="98"/>
      <c r="E17" s="98"/>
      <c r="F17" s="98"/>
      <c r="G17" s="98"/>
      <c r="H17" s="98"/>
      <c r="I17" s="107"/>
      <c r="J17" s="107"/>
    </row>
    <row r="18" s="87" customFormat="1" ht="20.15" customHeight="1" spans="1:10">
      <c r="A18" s="96"/>
      <c r="B18" s="97"/>
      <c r="C18" s="98"/>
      <c r="D18" s="98"/>
      <c r="E18" s="98"/>
      <c r="F18" s="98"/>
      <c r="G18" s="98"/>
      <c r="H18" s="98"/>
      <c r="I18" s="107"/>
      <c r="J18" s="107"/>
    </row>
    <row r="19" s="87" customFormat="1" ht="20.15" customHeight="1" spans="1:10">
      <c r="A19" s="100" t="s">
        <v>28</v>
      </c>
      <c r="B19" s="101"/>
      <c r="C19" s="98"/>
      <c r="D19" s="98"/>
      <c r="E19" s="98">
        <f>E6+E11+E15</f>
        <v>487361</v>
      </c>
      <c r="F19" s="98">
        <f>F6+F11+F15</f>
        <v>371219.56</v>
      </c>
      <c r="G19" s="98"/>
      <c r="H19" s="98"/>
      <c r="I19" s="107"/>
      <c r="J19" s="107"/>
    </row>
    <row r="20" s="87" customFormat="1" ht="20.15" customHeight="1" spans="1:10">
      <c r="A20" s="100" t="s">
        <v>29</v>
      </c>
      <c r="B20" s="101"/>
      <c r="C20" s="98"/>
      <c r="D20" s="98"/>
      <c r="E20" s="98"/>
      <c r="F20" s="98"/>
      <c r="G20" s="98"/>
      <c r="H20" s="98"/>
      <c r="I20" s="107"/>
      <c r="J20" s="107"/>
    </row>
    <row r="21" s="87" customFormat="1" ht="20.15" customHeight="1" spans="1:10">
      <c r="A21" s="102" t="s">
        <v>28</v>
      </c>
      <c r="B21" s="103"/>
      <c r="C21" s="104"/>
      <c r="D21" s="104"/>
      <c r="E21" s="104">
        <f>E19-E20</f>
        <v>487361</v>
      </c>
      <c r="F21" s="104">
        <f>ROUND(F19-F20,0)</f>
        <v>371220</v>
      </c>
      <c r="G21" s="98"/>
      <c r="H21" s="98"/>
      <c r="I21" s="107"/>
      <c r="J21" s="107"/>
    </row>
    <row r="22" s="88" customFormat="1" ht="20.15" customHeight="1" spans="1:10">
      <c r="A22" s="105" t="s">
        <v>30</v>
      </c>
      <c r="B22" s="105"/>
      <c r="C22" s="105"/>
      <c r="D22" s="105"/>
      <c r="E22" s="105"/>
      <c r="F22" s="105"/>
      <c r="G22" s="105"/>
      <c r="H22" s="105"/>
      <c r="I22" s="105"/>
      <c r="J22" s="105"/>
    </row>
    <row r="23" s="89" customFormat="1" ht="20.15" customHeight="1" spans="1:1">
      <c r="A23" s="106"/>
    </row>
    <row r="24" s="89" customFormat="1" ht="20.15" customHeight="1" spans="1:1">
      <c r="A24" s="106"/>
    </row>
    <row r="25" s="89" customFormat="1" ht="20.15" customHeight="1" spans="1:1">
      <c r="A25" s="106"/>
    </row>
    <row r="26" s="89" customFormat="1" ht="20.15" customHeight="1" spans="1:1">
      <c r="A26" s="106"/>
    </row>
    <row r="27" s="89" customFormat="1" ht="20.15" customHeight="1" spans="1:1">
      <c r="A27" s="106"/>
    </row>
    <row r="28" ht="20.15" customHeight="1"/>
    <row r="29" ht="20.15" customHeight="1"/>
    <row r="30" ht="20.15" customHeight="1"/>
    <row r="31" ht="20.15" customHeight="1"/>
    <row r="32" ht="20.15" customHeight="1"/>
    <row r="33" ht="20.15" customHeight="1"/>
    <row r="34" ht="20.15" customHeight="1"/>
    <row r="35" ht="20.15" customHeight="1"/>
    <row r="36" ht="20.15" customHeight="1"/>
  </sheetData>
  <mergeCells count="13">
    <mergeCell ref="A1:J1"/>
    <mergeCell ref="A2:J2"/>
    <mergeCell ref="A3:D3"/>
    <mergeCell ref="G3:J3"/>
    <mergeCell ref="C4:D4"/>
    <mergeCell ref="E4:F4"/>
    <mergeCell ref="G4:H4"/>
    <mergeCell ref="I4:J4"/>
    <mergeCell ref="A19:B19"/>
    <mergeCell ref="A20:B20"/>
    <mergeCell ref="A21:B21"/>
    <mergeCell ref="A4:A5"/>
    <mergeCell ref="B4:B5"/>
  </mergeCells>
  <printOptions horizontalCentered="1" verticalCentered="1"/>
  <pageMargins left="0.588888888888889" right="0.588888888888889" top="0.979166666666667" bottom="0.788888888888889" header="0" footer="0"/>
  <pageSetup paperSize="9" scale="97" fitToHeight="0" orientation="landscape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0"/>
  <sheetViews>
    <sheetView workbookViewId="0">
      <selection activeCell="R15" sqref="R15"/>
    </sheetView>
  </sheetViews>
  <sheetFormatPr defaultColWidth="9" defaultRowHeight="14.25"/>
  <cols>
    <col min="1" max="1" width="4.83333333333333" style="37" customWidth="1"/>
    <col min="2" max="2" width="5.25" style="37" customWidth="1"/>
    <col min="3" max="3" width="17.8333333333333" style="37" customWidth="1"/>
    <col min="4" max="4" width="5.83333333333333" style="37" customWidth="1"/>
    <col min="5" max="5" width="10.25" style="38"/>
    <col min="6" max="6" width="4.5" style="37" customWidth="1"/>
    <col min="7" max="7" width="10.0833333333333" style="39" customWidth="1"/>
    <col min="8" max="8" width="10.8333333333333" style="37" customWidth="1"/>
    <col min="9" max="9" width="11.25" style="37" customWidth="1"/>
    <col min="10" max="10" width="11" style="37"/>
    <col min="11" max="11" width="6.58333333333333" style="37" customWidth="1"/>
    <col min="12" max="12" width="13.8333333333333" style="37" customWidth="1"/>
    <col min="13" max="13" width="7.75" style="37" customWidth="1"/>
    <col min="14" max="14" width="9.25" style="40" hidden="1" customWidth="1"/>
    <col min="15" max="256" width="9" style="37"/>
  </cols>
  <sheetData>
    <row r="1" s="34" customFormat="1" ht="30" customHeight="1" spans="1:14">
      <c r="A1" s="2" t="s">
        <v>31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75"/>
    </row>
    <row r="2" s="35" customFormat="1" ht="15" customHeight="1" spans="1:5">
      <c r="A2" s="35" t="str">
        <f>固定资产评估汇总表!A2</f>
        <v>评估基准日:2019年8月26日</v>
      </c>
      <c r="E2" s="41"/>
    </row>
    <row r="3" s="35" customFormat="1" ht="15" customHeight="1" spans="1:13">
      <c r="A3" s="42" t="str">
        <f>固定资产评估汇总表!A3</f>
        <v>委托单位:抚远市扶贫开发工作办公室</v>
      </c>
      <c r="B3" s="43"/>
      <c r="C3" s="43"/>
      <c r="D3" s="43"/>
      <c r="E3" s="44"/>
      <c r="F3" s="43"/>
      <c r="G3" s="43"/>
      <c r="H3" s="45"/>
      <c r="I3" s="45"/>
      <c r="J3" s="45"/>
      <c r="K3" s="45"/>
      <c r="L3" s="43" t="s">
        <v>32</v>
      </c>
      <c r="M3" s="43"/>
    </row>
    <row r="4" s="35" customFormat="1" ht="24" customHeight="1" spans="1:14">
      <c r="A4" s="46" t="s">
        <v>33</v>
      </c>
      <c r="B4" s="47" t="s">
        <v>34</v>
      </c>
      <c r="C4" s="48" t="s">
        <v>35</v>
      </c>
      <c r="D4" s="47" t="s">
        <v>36</v>
      </c>
      <c r="E4" s="49" t="s">
        <v>37</v>
      </c>
      <c r="F4" s="48" t="s">
        <v>38</v>
      </c>
      <c r="G4" s="50" t="s">
        <v>39</v>
      </c>
      <c r="H4" s="51" t="s">
        <v>6</v>
      </c>
      <c r="I4" s="51"/>
      <c r="J4" s="51" t="s">
        <v>7</v>
      </c>
      <c r="K4" s="51"/>
      <c r="L4" s="51"/>
      <c r="M4" s="51" t="s">
        <v>40</v>
      </c>
      <c r="N4" s="76"/>
    </row>
    <row r="5" s="35" customFormat="1" ht="24" customHeight="1" spans="1:14">
      <c r="A5" s="52"/>
      <c r="B5" s="47"/>
      <c r="C5" s="53"/>
      <c r="D5" s="47"/>
      <c r="E5" s="49"/>
      <c r="F5" s="53"/>
      <c r="G5" s="54"/>
      <c r="H5" s="51" t="s">
        <v>10</v>
      </c>
      <c r="I5" s="51" t="s">
        <v>11</v>
      </c>
      <c r="J5" s="51" t="s">
        <v>10</v>
      </c>
      <c r="K5" s="51" t="s">
        <v>41</v>
      </c>
      <c r="L5" s="51" t="s">
        <v>11</v>
      </c>
      <c r="M5" s="51"/>
      <c r="N5" s="76"/>
    </row>
    <row r="6" s="36" customFormat="1" ht="24" customHeight="1" spans="1:14">
      <c r="A6" s="55">
        <v>1</v>
      </c>
      <c r="B6" s="56"/>
      <c r="C6" s="57" t="s">
        <v>42</v>
      </c>
      <c r="D6" s="57" t="s">
        <v>43</v>
      </c>
      <c r="E6" s="55">
        <v>2018</v>
      </c>
      <c r="F6" s="58" t="s">
        <v>44</v>
      </c>
      <c r="G6" s="58">
        <v>36</v>
      </c>
      <c r="H6" s="57"/>
      <c r="I6" s="59"/>
      <c r="J6" s="59">
        <v>18000</v>
      </c>
      <c r="K6" s="77">
        <v>0.9</v>
      </c>
      <c r="L6" s="78">
        <f t="shared" ref="L6:L12" si="0">J6*K6</f>
        <v>16200</v>
      </c>
      <c r="M6" s="79"/>
      <c r="N6" s="40"/>
    </row>
    <row r="7" s="36" customFormat="1" ht="24" customHeight="1" spans="1:14">
      <c r="A7" s="55">
        <v>2</v>
      </c>
      <c r="B7" s="56"/>
      <c r="C7" s="57" t="s">
        <v>45</v>
      </c>
      <c r="D7" s="57" t="s">
        <v>46</v>
      </c>
      <c r="E7" s="55">
        <v>2018</v>
      </c>
      <c r="F7" s="58" t="s">
        <v>44</v>
      </c>
      <c r="G7" s="58"/>
      <c r="H7" s="57"/>
      <c r="I7" s="80"/>
      <c r="J7" s="59">
        <v>25000</v>
      </c>
      <c r="K7" s="77">
        <v>0.9</v>
      </c>
      <c r="L7" s="78">
        <f t="shared" si="0"/>
        <v>22500</v>
      </c>
      <c r="M7" s="79"/>
      <c r="N7" s="40"/>
    </row>
    <row r="8" s="36" customFormat="1" ht="24" customHeight="1" spans="1:14">
      <c r="A8" s="55">
        <v>3</v>
      </c>
      <c r="B8" s="59"/>
      <c r="C8" s="60" t="s">
        <v>47</v>
      </c>
      <c r="D8" s="59"/>
      <c r="E8" s="55">
        <v>2018</v>
      </c>
      <c r="F8" s="59" t="s">
        <v>44</v>
      </c>
      <c r="G8" s="59"/>
      <c r="H8" s="59"/>
      <c r="I8" s="59"/>
      <c r="J8" s="59">
        <v>6000</v>
      </c>
      <c r="K8" s="77">
        <v>0.85</v>
      </c>
      <c r="L8" s="78">
        <f t="shared" si="0"/>
        <v>5100</v>
      </c>
      <c r="M8" s="79"/>
      <c r="N8" s="40"/>
    </row>
    <row r="9" s="36" customFormat="1" ht="24" customHeight="1" spans="1:14">
      <c r="A9" s="55">
        <v>4</v>
      </c>
      <c r="B9" s="56"/>
      <c r="C9" s="57" t="s">
        <v>48</v>
      </c>
      <c r="D9" s="57"/>
      <c r="E9" s="55">
        <v>2018</v>
      </c>
      <c r="F9" s="58"/>
      <c r="G9" s="58"/>
      <c r="H9" s="57"/>
      <c r="I9" s="80"/>
      <c r="J9" s="59">
        <v>15000</v>
      </c>
      <c r="K9" s="77">
        <v>0.85</v>
      </c>
      <c r="L9" s="78">
        <f t="shared" si="0"/>
        <v>12750</v>
      </c>
      <c r="M9" s="79"/>
      <c r="N9" s="40"/>
    </row>
    <row r="10" s="36" customFormat="1" ht="24" customHeight="1" spans="1:14">
      <c r="A10" s="55">
        <v>5</v>
      </c>
      <c r="B10" s="56"/>
      <c r="C10" s="57" t="s">
        <v>49</v>
      </c>
      <c r="D10" s="57"/>
      <c r="E10" s="55">
        <v>2018</v>
      </c>
      <c r="F10" s="58"/>
      <c r="G10" s="58"/>
      <c r="H10" s="57"/>
      <c r="I10" s="80"/>
      <c r="J10" s="59">
        <v>4900</v>
      </c>
      <c r="K10" s="77">
        <v>0.9</v>
      </c>
      <c r="L10" s="78">
        <f t="shared" si="0"/>
        <v>4410</v>
      </c>
      <c r="M10" s="79"/>
      <c r="N10" s="40"/>
    </row>
    <row r="11" s="36" customFormat="1" ht="24" customHeight="1" spans="1:14">
      <c r="A11" s="55">
        <v>6</v>
      </c>
      <c r="B11" s="47"/>
      <c r="C11" s="61" t="s">
        <v>50</v>
      </c>
      <c r="D11" s="47"/>
      <c r="E11" s="55">
        <v>2018</v>
      </c>
      <c r="F11" s="62" t="s">
        <v>51</v>
      </c>
      <c r="G11" s="63">
        <v>600</v>
      </c>
      <c r="H11" s="64"/>
      <c r="I11" s="81"/>
      <c r="J11" s="82">
        <v>10000</v>
      </c>
      <c r="K11" s="77">
        <v>0.81</v>
      </c>
      <c r="L11" s="78">
        <f t="shared" si="0"/>
        <v>8100</v>
      </c>
      <c r="M11" s="79"/>
      <c r="N11" s="40"/>
    </row>
    <row r="12" s="36" customFormat="1" ht="24" customHeight="1" spans="1:14">
      <c r="A12" s="55">
        <v>7</v>
      </c>
      <c r="B12" s="47"/>
      <c r="C12" s="61" t="s">
        <v>52</v>
      </c>
      <c r="D12" s="47"/>
      <c r="E12" s="55">
        <v>2018</v>
      </c>
      <c r="F12" s="51" t="s">
        <v>51</v>
      </c>
      <c r="G12" s="63" t="s">
        <v>53</v>
      </c>
      <c r="H12" s="64"/>
      <c r="I12" s="81"/>
      <c r="J12" s="82">
        <f>250*40</f>
        <v>10000</v>
      </c>
      <c r="K12" s="77">
        <v>0.81</v>
      </c>
      <c r="L12" s="78">
        <f t="shared" si="0"/>
        <v>8100</v>
      </c>
      <c r="M12" s="79"/>
      <c r="N12" s="40"/>
    </row>
    <row r="13" s="36" customFormat="1" ht="24" customHeight="1" spans="1:14">
      <c r="A13" s="51"/>
      <c r="B13" s="47"/>
      <c r="C13" s="61"/>
      <c r="D13" s="47"/>
      <c r="E13" s="65"/>
      <c r="F13" s="51"/>
      <c r="G13" s="63"/>
      <c r="H13" s="64"/>
      <c r="I13" s="83"/>
      <c r="J13" s="82"/>
      <c r="K13" s="77"/>
      <c r="L13" s="78"/>
      <c r="M13" s="79"/>
      <c r="N13" s="40"/>
    </row>
    <row r="14" s="36" customFormat="1" ht="24" customHeight="1" spans="1:14">
      <c r="A14" s="51"/>
      <c r="B14" s="47"/>
      <c r="C14" s="61"/>
      <c r="D14" s="47"/>
      <c r="E14" s="65"/>
      <c r="F14" s="51"/>
      <c r="G14" s="66"/>
      <c r="H14" s="64"/>
      <c r="I14" s="81"/>
      <c r="J14" s="82"/>
      <c r="K14" s="77"/>
      <c r="L14" s="78"/>
      <c r="M14" s="79"/>
      <c r="N14" s="40"/>
    </row>
    <row r="15" s="36" customFormat="1" ht="24" customHeight="1" spans="1:14">
      <c r="A15" s="51"/>
      <c r="B15" s="47"/>
      <c r="C15" s="61"/>
      <c r="D15" s="47"/>
      <c r="E15" s="65"/>
      <c r="F15" s="51"/>
      <c r="G15" s="63"/>
      <c r="H15" s="64"/>
      <c r="I15" s="81"/>
      <c r="J15" s="82"/>
      <c r="K15" s="77"/>
      <c r="L15" s="78"/>
      <c r="M15" s="79"/>
      <c r="N15" s="40"/>
    </row>
    <row r="16" s="36" customFormat="1" ht="24" customHeight="1" spans="1:14">
      <c r="A16" s="51"/>
      <c r="B16" s="47"/>
      <c r="C16" s="61"/>
      <c r="D16" s="47"/>
      <c r="E16" s="65"/>
      <c r="F16" s="51"/>
      <c r="G16" s="63"/>
      <c r="H16" s="64"/>
      <c r="I16" s="81"/>
      <c r="J16" s="82"/>
      <c r="K16" s="77"/>
      <c r="L16" s="78"/>
      <c r="M16" s="79"/>
      <c r="N16" s="40"/>
    </row>
    <row r="17" s="35" customFormat="1" ht="24" customHeight="1" spans="1:14">
      <c r="A17" s="51" t="s">
        <v>54</v>
      </c>
      <c r="B17" s="51"/>
      <c r="C17" s="51"/>
      <c r="D17" s="51"/>
      <c r="E17" s="65"/>
      <c r="F17" s="51"/>
      <c r="G17" s="51"/>
      <c r="H17" s="67"/>
      <c r="I17" s="67"/>
      <c r="J17" s="67">
        <f>SUM(J6:J14)</f>
        <v>88900</v>
      </c>
      <c r="K17" s="84"/>
      <c r="L17" s="67">
        <f>SUM(L6:L14)</f>
        <v>77160</v>
      </c>
      <c r="M17" s="79"/>
      <c r="N17" s="75"/>
    </row>
    <row r="18" s="35" customFormat="1" ht="24" customHeight="1" spans="1:14">
      <c r="A18" s="68" t="s">
        <v>55</v>
      </c>
      <c r="B18" s="69"/>
      <c r="C18" s="69"/>
      <c r="D18" s="69"/>
      <c r="E18" s="70"/>
      <c r="F18" s="69"/>
      <c r="G18" s="71"/>
      <c r="H18" s="67"/>
      <c r="I18" s="67"/>
      <c r="J18" s="67"/>
      <c r="K18" s="84"/>
      <c r="L18" s="67"/>
      <c r="M18" s="79"/>
      <c r="N18" s="75"/>
    </row>
    <row r="19" s="35" customFormat="1" ht="24" customHeight="1" spans="1:14">
      <c r="A19" s="51" t="s">
        <v>54</v>
      </c>
      <c r="B19" s="51"/>
      <c r="C19" s="51"/>
      <c r="D19" s="51"/>
      <c r="E19" s="65"/>
      <c r="F19" s="51"/>
      <c r="G19" s="51"/>
      <c r="H19" s="67"/>
      <c r="I19" s="67"/>
      <c r="J19" s="67">
        <f>J17-J18</f>
        <v>88900</v>
      </c>
      <c r="K19" s="67"/>
      <c r="L19" s="67">
        <f>L17</f>
        <v>77160</v>
      </c>
      <c r="M19" s="79" t="s">
        <v>56</v>
      </c>
      <c r="N19" s="75"/>
    </row>
    <row r="20" s="36" customFormat="1" ht="15" customHeight="1" spans="1:14">
      <c r="A20" s="72"/>
      <c r="E20" s="73"/>
      <c r="G20" s="74"/>
      <c r="N20" s="40"/>
    </row>
  </sheetData>
  <mergeCells count="16">
    <mergeCell ref="A1:M1"/>
    <mergeCell ref="A2:M2"/>
    <mergeCell ref="L3:M3"/>
    <mergeCell ref="H4:I4"/>
    <mergeCell ref="J4:L4"/>
    <mergeCell ref="A17:G17"/>
    <mergeCell ref="A18:G18"/>
    <mergeCell ref="A19:G19"/>
    <mergeCell ref="A4:A5"/>
    <mergeCell ref="B4:B5"/>
    <mergeCell ref="C4:C5"/>
    <mergeCell ref="D4:D5"/>
    <mergeCell ref="E4:E5"/>
    <mergeCell ref="F4:F5"/>
    <mergeCell ref="G4:G5"/>
    <mergeCell ref="M4:M5"/>
  </mergeCells>
  <printOptions horizontalCentered="1" verticalCentered="1"/>
  <pageMargins left="0.588888888888889" right="0.588888888888889" top="0.432638888888889" bottom="0.472222222222222" header="0" footer="0"/>
  <pageSetup paperSize="9" fitToHeight="0" orientation="landscape" verticalDpi="18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8"/>
  <sheetViews>
    <sheetView tabSelected="1" workbookViewId="0">
      <selection activeCell="Q27" sqref="Q27"/>
    </sheetView>
  </sheetViews>
  <sheetFormatPr defaultColWidth="9" defaultRowHeight="14.25"/>
  <cols>
    <col min="1" max="1" width="7" customWidth="1"/>
    <col min="2" max="2" width="18.75" customWidth="1"/>
    <col min="3" max="3" width="14.1916666666667" customWidth="1"/>
    <col min="4" max="4" width="14.3333333333333" customWidth="1"/>
    <col min="6" max="6" width="7" customWidth="1"/>
    <col min="8" max="8" width="7.25" customWidth="1"/>
    <col min="9" max="9" width="7" customWidth="1"/>
    <col min="10" max="10" width="15.3333333333333" customWidth="1"/>
    <col min="12" max="12" width="18.0833333333333" customWidth="1"/>
    <col min="13" max="13" width="10.5833333333333" customWidth="1"/>
  </cols>
  <sheetData>
    <row r="1" ht="27" spans="1:13">
      <c r="A1" s="2" t="s">
        <v>57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</row>
    <row r="2" spans="1:13">
      <c r="A2" s="4" t="str">
        <f>固定资产评估汇总表!A2</f>
        <v>评估基准日:2019年8月26日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>
      <c r="A3" s="5" t="str">
        <f>固定资产评估汇总表!A3</f>
        <v>委托单位:抚远市扶贫开发工作办公室</v>
      </c>
      <c r="B3" s="5"/>
      <c r="C3" s="5"/>
      <c r="D3" s="5"/>
      <c r="E3" s="5"/>
      <c r="F3" s="5"/>
      <c r="G3" s="5"/>
      <c r="H3" s="5"/>
      <c r="I3" s="5"/>
      <c r="J3" s="21"/>
      <c r="K3" s="21"/>
      <c r="L3" s="22" t="s">
        <v>32</v>
      </c>
      <c r="M3" s="22"/>
    </row>
    <row r="4" spans="1:13">
      <c r="A4" s="6" t="s">
        <v>33</v>
      </c>
      <c r="B4" s="6" t="s">
        <v>58</v>
      </c>
      <c r="C4" s="6" t="s">
        <v>59</v>
      </c>
      <c r="D4" s="7" t="s">
        <v>60</v>
      </c>
      <c r="E4" s="6" t="s">
        <v>38</v>
      </c>
      <c r="F4" s="6" t="s">
        <v>61</v>
      </c>
      <c r="G4" s="6" t="s">
        <v>62</v>
      </c>
      <c r="H4" s="8" t="s">
        <v>6</v>
      </c>
      <c r="I4" s="8"/>
      <c r="J4" s="8" t="s">
        <v>7</v>
      </c>
      <c r="K4" s="8"/>
      <c r="L4" s="8"/>
      <c r="M4" s="23" t="s">
        <v>40</v>
      </c>
    </row>
    <row r="5" spans="1:13">
      <c r="A5" s="6"/>
      <c r="B5" s="6"/>
      <c r="C5" s="6"/>
      <c r="D5" s="9"/>
      <c r="E5" s="6"/>
      <c r="F5" s="6"/>
      <c r="G5" s="6"/>
      <c r="H5" s="8" t="s">
        <v>10</v>
      </c>
      <c r="I5" s="8" t="s">
        <v>11</v>
      </c>
      <c r="J5" s="8" t="s">
        <v>10</v>
      </c>
      <c r="K5" s="24" t="s">
        <v>41</v>
      </c>
      <c r="L5" s="8" t="s">
        <v>11</v>
      </c>
      <c r="M5" s="23"/>
    </row>
    <row r="6" spans="1:13">
      <c r="A6" s="6">
        <v>1</v>
      </c>
      <c r="B6" s="10" t="s">
        <v>63</v>
      </c>
      <c r="C6" s="6"/>
      <c r="D6" s="6"/>
      <c r="E6" s="11" t="s">
        <v>51</v>
      </c>
      <c r="F6" s="10">
        <v>150</v>
      </c>
      <c r="G6" s="12" t="s">
        <v>64</v>
      </c>
      <c r="H6" s="13"/>
      <c r="I6" s="25"/>
      <c r="J6" s="26">
        <v>1350</v>
      </c>
      <c r="K6" s="24">
        <v>0.8</v>
      </c>
      <c r="L6" s="26">
        <f t="shared" ref="L6:L60" si="0">J6*K6</f>
        <v>1080</v>
      </c>
      <c r="M6" s="27"/>
    </row>
    <row r="7" spans="1:13">
      <c r="A7" s="6">
        <v>2</v>
      </c>
      <c r="B7" s="10" t="s">
        <v>65</v>
      </c>
      <c r="C7" s="14"/>
      <c r="D7" s="14"/>
      <c r="E7" s="11" t="s">
        <v>51</v>
      </c>
      <c r="F7" s="10">
        <v>400</v>
      </c>
      <c r="G7" s="12" t="s">
        <v>64</v>
      </c>
      <c r="H7" s="13"/>
      <c r="I7" s="25"/>
      <c r="J7" s="26">
        <v>1600</v>
      </c>
      <c r="K7" s="24">
        <v>0.8</v>
      </c>
      <c r="L7" s="26">
        <f t="shared" si="0"/>
        <v>1280</v>
      </c>
      <c r="M7" s="27"/>
    </row>
    <row r="8" spans="1:13">
      <c r="A8" s="6">
        <v>3</v>
      </c>
      <c r="B8" s="10" t="s">
        <v>66</v>
      </c>
      <c r="C8" s="14"/>
      <c r="D8" s="14" t="s">
        <v>67</v>
      </c>
      <c r="E8" s="11" t="s">
        <v>68</v>
      </c>
      <c r="F8" s="10">
        <v>1</v>
      </c>
      <c r="G8" s="12" t="s">
        <v>64</v>
      </c>
      <c r="H8" s="13"/>
      <c r="I8" s="25"/>
      <c r="J8" s="26">
        <v>3500</v>
      </c>
      <c r="K8" s="24">
        <v>0.8</v>
      </c>
      <c r="L8" s="26">
        <f t="shared" si="0"/>
        <v>2800</v>
      </c>
      <c r="M8" s="27"/>
    </row>
    <row r="9" spans="1:13">
      <c r="A9" s="6">
        <v>4</v>
      </c>
      <c r="B9" s="10" t="s">
        <v>69</v>
      </c>
      <c r="C9" s="14"/>
      <c r="D9" s="14"/>
      <c r="E9" s="11" t="s">
        <v>70</v>
      </c>
      <c r="F9" s="10">
        <v>13</v>
      </c>
      <c r="G9" s="12" t="s">
        <v>64</v>
      </c>
      <c r="H9" s="13"/>
      <c r="I9" s="25"/>
      <c r="J9" s="26">
        <v>325</v>
      </c>
      <c r="K9" s="24">
        <v>0.5</v>
      </c>
      <c r="L9" s="26">
        <f t="shared" si="0"/>
        <v>162.5</v>
      </c>
      <c r="M9" s="27"/>
    </row>
    <row r="10" spans="1:13">
      <c r="A10" s="6">
        <v>5</v>
      </c>
      <c r="B10" s="10" t="s">
        <v>71</v>
      </c>
      <c r="C10" s="14"/>
      <c r="D10" s="14"/>
      <c r="E10" s="11" t="s">
        <v>70</v>
      </c>
      <c r="F10" s="10">
        <v>3</v>
      </c>
      <c r="G10" s="12" t="s">
        <v>64</v>
      </c>
      <c r="H10" s="13"/>
      <c r="I10" s="25"/>
      <c r="J10" s="26">
        <v>120</v>
      </c>
      <c r="K10" s="24">
        <v>0.6</v>
      </c>
      <c r="L10" s="26">
        <f t="shared" si="0"/>
        <v>72</v>
      </c>
      <c r="M10" s="27"/>
    </row>
    <row r="11" spans="1:13">
      <c r="A11" s="6">
        <v>6</v>
      </c>
      <c r="B11" s="10" t="s">
        <v>72</v>
      </c>
      <c r="C11" s="14"/>
      <c r="D11" s="14"/>
      <c r="E11" s="11" t="s">
        <v>68</v>
      </c>
      <c r="F11" s="10">
        <v>1</v>
      </c>
      <c r="G11" s="12" t="s">
        <v>64</v>
      </c>
      <c r="H11" s="13"/>
      <c r="I11" s="25"/>
      <c r="J11" s="26">
        <v>2000</v>
      </c>
      <c r="K11" s="24">
        <v>0.5</v>
      </c>
      <c r="L11" s="26">
        <f t="shared" si="0"/>
        <v>1000</v>
      </c>
      <c r="M11" s="27"/>
    </row>
    <row r="12" spans="1:13">
      <c r="A12" s="6">
        <v>7</v>
      </c>
      <c r="B12" s="10" t="s">
        <v>73</v>
      </c>
      <c r="C12" s="14"/>
      <c r="D12" s="14"/>
      <c r="E12" s="11" t="s">
        <v>74</v>
      </c>
      <c r="F12" s="10">
        <v>4</v>
      </c>
      <c r="G12" s="12" t="s">
        <v>64</v>
      </c>
      <c r="H12" s="13"/>
      <c r="I12" s="25"/>
      <c r="J12" s="26">
        <f>1633*4</f>
        <v>6532</v>
      </c>
      <c r="K12" s="24">
        <v>0.7</v>
      </c>
      <c r="L12" s="26">
        <f t="shared" si="0"/>
        <v>4572.4</v>
      </c>
      <c r="M12" s="27"/>
    </row>
    <row r="13" spans="1:13">
      <c r="A13" s="6">
        <v>8</v>
      </c>
      <c r="B13" s="10" t="s">
        <v>75</v>
      </c>
      <c r="C13" s="14"/>
      <c r="D13" s="14" t="s">
        <v>76</v>
      </c>
      <c r="E13" s="11" t="s">
        <v>68</v>
      </c>
      <c r="F13" s="10">
        <v>1</v>
      </c>
      <c r="G13" s="12" t="s">
        <v>64</v>
      </c>
      <c r="H13" s="13"/>
      <c r="I13" s="25"/>
      <c r="J13" s="26">
        <v>1550</v>
      </c>
      <c r="K13" s="24">
        <v>0.8</v>
      </c>
      <c r="L13" s="26">
        <f t="shared" si="0"/>
        <v>1240</v>
      </c>
      <c r="M13" s="27"/>
    </row>
    <row r="14" spans="1:13">
      <c r="A14" s="6">
        <v>9</v>
      </c>
      <c r="B14" s="10" t="s">
        <v>77</v>
      </c>
      <c r="C14" s="14"/>
      <c r="D14" s="14"/>
      <c r="E14" s="11" t="s">
        <v>78</v>
      </c>
      <c r="F14" s="10">
        <v>15</v>
      </c>
      <c r="G14" s="12" t="s">
        <v>64</v>
      </c>
      <c r="H14" s="13"/>
      <c r="I14" s="25"/>
      <c r="J14" s="26">
        <f>20*30*15</f>
        <v>9000</v>
      </c>
      <c r="K14" s="24">
        <v>0.8</v>
      </c>
      <c r="L14" s="26">
        <f t="shared" si="0"/>
        <v>7200</v>
      </c>
      <c r="M14" s="27"/>
    </row>
    <row r="15" spans="1:13">
      <c r="A15" s="6">
        <v>10</v>
      </c>
      <c r="B15" s="10" t="s">
        <v>79</v>
      </c>
      <c r="C15" s="14"/>
      <c r="D15" s="14" t="s">
        <v>80</v>
      </c>
      <c r="E15" s="11" t="s">
        <v>68</v>
      </c>
      <c r="F15" s="10">
        <v>2</v>
      </c>
      <c r="G15" s="12" t="s">
        <v>64</v>
      </c>
      <c r="H15" s="13"/>
      <c r="I15" s="25"/>
      <c r="J15" s="26">
        <v>4000</v>
      </c>
      <c r="K15" s="24">
        <v>0.8</v>
      </c>
      <c r="L15" s="26">
        <f t="shared" si="0"/>
        <v>3200</v>
      </c>
      <c r="M15" s="27"/>
    </row>
    <row r="16" spans="1:13">
      <c r="A16" s="6">
        <v>11</v>
      </c>
      <c r="B16" s="10" t="s">
        <v>81</v>
      </c>
      <c r="C16" s="14"/>
      <c r="D16" s="14"/>
      <c r="E16" s="11" t="s">
        <v>68</v>
      </c>
      <c r="F16" s="10">
        <v>6</v>
      </c>
      <c r="G16" s="12" t="s">
        <v>64</v>
      </c>
      <c r="H16" s="13"/>
      <c r="I16" s="25"/>
      <c r="J16" s="26">
        <v>16080</v>
      </c>
      <c r="K16" s="24">
        <v>0.75</v>
      </c>
      <c r="L16" s="26">
        <f t="shared" si="0"/>
        <v>12060</v>
      </c>
      <c r="M16" s="27"/>
    </row>
    <row r="17" spans="1:13">
      <c r="A17" s="6">
        <v>12</v>
      </c>
      <c r="B17" s="10" t="s">
        <v>82</v>
      </c>
      <c r="C17" s="14"/>
      <c r="D17" s="14" t="s">
        <v>83</v>
      </c>
      <c r="E17" s="11" t="s">
        <v>68</v>
      </c>
      <c r="F17" s="10">
        <v>1</v>
      </c>
      <c r="G17" s="12" t="s">
        <v>64</v>
      </c>
      <c r="H17" s="13"/>
      <c r="I17" s="25"/>
      <c r="J17" s="26">
        <v>3000</v>
      </c>
      <c r="K17" s="24">
        <v>0.8</v>
      </c>
      <c r="L17" s="26">
        <f t="shared" si="0"/>
        <v>2400</v>
      </c>
      <c r="M17" s="27"/>
    </row>
    <row r="18" s="1" customFormat="1" spans="1:13">
      <c r="A18" s="6">
        <v>13</v>
      </c>
      <c r="B18" s="10" t="s">
        <v>84</v>
      </c>
      <c r="C18" s="14"/>
      <c r="D18" s="14"/>
      <c r="E18" s="11" t="s">
        <v>70</v>
      </c>
      <c r="F18" s="10">
        <v>4</v>
      </c>
      <c r="G18" s="12" t="s">
        <v>64</v>
      </c>
      <c r="H18" s="13"/>
      <c r="I18" s="28"/>
      <c r="J18" s="26">
        <f>335*4</f>
        <v>1340</v>
      </c>
      <c r="K18" s="24">
        <v>0.8</v>
      </c>
      <c r="L18" s="26">
        <f t="shared" si="0"/>
        <v>1072</v>
      </c>
      <c r="M18" s="29"/>
    </row>
    <row r="19" spans="1:13">
      <c r="A19" s="6">
        <v>14</v>
      </c>
      <c r="B19" s="10" t="s">
        <v>85</v>
      </c>
      <c r="C19" s="6"/>
      <c r="D19" s="6"/>
      <c r="E19" s="11" t="s">
        <v>86</v>
      </c>
      <c r="F19" s="10">
        <v>1</v>
      </c>
      <c r="G19" s="12" t="s">
        <v>64</v>
      </c>
      <c r="H19" s="13"/>
      <c r="I19" s="28"/>
      <c r="J19" s="30">
        <v>10000</v>
      </c>
      <c r="K19" s="24">
        <v>0.9</v>
      </c>
      <c r="L19" s="26">
        <f t="shared" si="0"/>
        <v>9000</v>
      </c>
      <c r="M19" s="27"/>
    </row>
    <row r="20" spans="1:13">
      <c r="A20" s="6">
        <v>15</v>
      </c>
      <c r="B20" s="10" t="s">
        <v>87</v>
      </c>
      <c r="C20" s="6"/>
      <c r="D20" s="6" t="s">
        <v>88</v>
      </c>
      <c r="E20" s="11" t="s">
        <v>68</v>
      </c>
      <c r="F20" s="10">
        <v>20</v>
      </c>
      <c r="G20" s="12" t="s">
        <v>64</v>
      </c>
      <c r="H20" s="13"/>
      <c r="I20" s="25"/>
      <c r="J20" s="30">
        <v>7000</v>
      </c>
      <c r="K20" s="24">
        <v>0.8</v>
      </c>
      <c r="L20" s="26">
        <f t="shared" si="0"/>
        <v>5600</v>
      </c>
      <c r="M20" s="27"/>
    </row>
    <row r="21" spans="1:13">
      <c r="A21" s="6">
        <v>16</v>
      </c>
      <c r="B21" s="10" t="s">
        <v>89</v>
      </c>
      <c r="C21" s="6"/>
      <c r="D21" s="6" t="s">
        <v>90</v>
      </c>
      <c r="E21" s="11" t="s">
        <v>68</v>
      </c>
      <c r="F21" s="10">
        <v>1</v>
      </c>
      <c r="G21" s="12" t="s">
        <v>64</v>
      </c>
      <c r="H21" s="13"/>
      <c r="I21" s="25"/>
      <c r="J21" s="30">
        <v>400</v>
      </c>
      <c r="K21" s="24">
        <v>0.85</v>
      </c>
      <c r="L21" s="26">
        <f t="shared" si="0"/>
        <v>340</v>
      </c>
      <c r="M21" s="27"/>
    </row>
    <row r="22" spans="1:13">
      <c r="A22" s="6">
        <v>17</v>
      </c>
      <c r="B22" s="10" t="s">
        <v>91</v>
      </c>
      <c r="C22" s="14"/>
      <c r="D22" s="14"/>
      <c r="E22" s="11" t="s">
        <v>51</v>
      </c>
      <c r="F22" s="10" t="s">
        <v>92</v>
      </c>
      <c r="G22" s="12" t="s">
        <v>64</v>
      </c>
      <c r="H22" s="13"/>
      <c r="I22" s="25"/>
      <c r="J22" s="30">
        <v>300</v>
      </c>
      <c r="K22" s="24">
        <v>0.85</v>
      </c>
      <c r="L22" s="26">
        <f t="shared" si="0"/>
        <v>255</v>
      </c>
      <c r="M22" s="27"/>
    </row>
    <row r="23" spans="1:13">
      <c r="A23" s="6">
        <v>18</v>
      </c>
      <c r="B23" s="10" t="s">
        <v>93</v>
      </c>
      <c r="C23" s="14"/>
      <c r="D23" s="14"/>
      <c r="E23" s="11" t="s">
        <v>68</v>
      </c>
      <c r="F23" s="10">
        <v>4</v>
      </c>
      <c r="G23" s="12" t="s">
        <v>64</v>
      </c>
      <c r="H23" s="13"/>
      <c r="I23" s="25"/>
      <c r="J23" s="30">
        <v>1000</v>
      </c>
      <c r="K23" s="24">
        <v>0.8</v>
      </c>
      <c r="L23" s="26">
        <f t="shared" si="0"/>
        <v>800</v>
      </c>
      <c r="M23" s="27"/>
    </row>
    <row r="24" ht="24" spans="1:13">
      <c r="A24" s="6">
        <v>19</v>
      </c>
      <c r="B24" s="10" t="s">
        <v>94</v>
      </c>
      <c r="C24" s="14"/>
      <c r="D24" s="14" t="s">
        <v>95</v>
      </c>
      <c r="E24" s="11" t="s">
        <v>68</v>
      </c>
      <c r="F24" s="10">
        <v>2</v>
      </c>
      <c r="G24" s="12" t="s">
        <v>64</v>
      </c>
      <c r="H24" s="13"/>
      <c r="I24" s="25"/>
      <c r="J24" s="30">
        <v>5000</v>
      </c>
      <c r="K24" s="24">
        <v>0.8</v>
      </c>
      <c r="L24" s="26">
        <f t="shared" si="0"/>
        <v>4000</v>
      </c>
      <c r="M24" s="27"/>
    </row>
    <row r="25" ht="24" spans="1:13">
      <c r="A25" s="6">
        <v>20</v>
      </c>
      <c r="B25" s="10" t="s">
        <v>96</v>
      </c>
      <c r="C25" s="14"/>
      <c r="D25" s="14" t="s">
        <v>97</v>
      </c>
      <c r="E25" s="11" t="s">
        <v>68</v>
      </c>
      <c r="F25" s="10">
        <v>2</v>
      </c>
      <c r="G25" s="12" t="s">
        <v>64</v>
      </c>
      <c r="H25" s="13"/>
      <c r="I25" s="25"/>
      <c r="J25" s="30">
        <v>5000</v>
      </c>
      <c r="K25" s="24">
        <v>0.85</v>
      </c>
      <c r="L25" s="26">
        <f t="shared" si="0"/>
        <v>4250</v>
      </c>
      <c r="M25" s="27"/>
    </row>
    <row r="26" spans="1:13">
      <c r="A26" s="6">
        <v>21</v>
      </c>
      <c r="B26" s="10" t="s">
        <v>98</v>
      </c>
      <c r="C26" s="14"/>
      <c r="D26" s="14"/>
      <c r="E26" s="11" t="s">
        <v>70</v>
      </c>
      <c r="F26" s="10">
        <v>2</v>
      </c>
      <c r="G26" s="12" t="s">
        <v>64</v>
      </c>
      <c r="H26" s="13"/>
      <c r="I26" s="25"/>
      <c r="J26" s="30">
        <v>2500</v>
      </c>
      <c r="K26" s="24">
        <v>0.6</v>
      </c>
      <c r="L26" s="26">
        <f t="shared" si="0"/>
        <v>1500</v>
      </c>
      <c r="M26" s="27"/>
    </row>
    <row r="27" spans="1:13">
      <c r="A27" s="6">
        <v>22</v>
      </c>
      <c r="B27" s="10" t="s">
        <v>99</v>
      </c>
      <c r="C27" s="6"/>
      <c r="D27" s="6" t="s">
        <v>100</v>
      </c>
      <c r="E27" s="11" t="s">
        <v>68</v>
      </c>
      <c r="F27" s="10">
        <v>2</v>
      </c>
      <c r="G27" s="12" t="s">
        <v>64</v>
      </c>
      <c r="H27" s="15"/>
      <c r="I27" s="25"/>
      <c r="J27" s="30">
        <v>4000</v>
      </c>
      <c r="K27" s="24">
        <v>0.85</v>
      </c>
      <c r="L27" s="26">
        <f t="shared" si="0"/>
        <v>3400</v>
      </c>
      <c r="M27" s="27"/>
    </row>
    <row r="28" s="1" customFormat="1" spans="1:13">
      <c r="A28" s="6">
        <v>23</v>
      </c>
      <c r="B28" s="10" t="s">
        <v>101</v>
      </c>
      <c r="C28" s="6"/>
      <c r="D28" s="6" t="s">
        <v>102</v>
      </c>
      <c r="E28" s="11" t="s">
        <v>68</v>
      </c>
      <c r="F28" s="10">
        <v>2</v>
      </c>
      <c r="G28" s="12" t="s">
        <v>64</v>
      </c>
      <c r="H28" s="15"/>
      <c r="I28" s="25"/>
      <c r="J28" s="30">
        <v>2000</v>
      </c>
      <c r="K28" s="24">
        <v>0.85</v>
      </c>
      <c r="L28" s="26">
        <f t="shared" si="0"/>
        <v>1700</v>
      </c>
      <c r="M28" s="29"/>
    </row>
    <row r="29" spans="1:13">
      <c r="A29" s="6">
        <v>24</v>
      </c>
      <c r="B29" s="10" t="s">
        <v>103</v>
      </c>
      <c r="C29" s="6"/>
      <c r="D29" s="6"/>
      <c r="E29" s="11" t="s">
        <v>68</v>
      </c>
      <c r="F29" s="10">
        <v>5</v>
      </c>
      <c r="G29" s="12" t="s">
        <v>64</v>
      </c>
      <c r="H29" s="15"/>
      <c r="I29" s="25"/>
      <c r="J29" s="30">
        <v>1500</v>
      </c>
      <c r="K29" s="24">
        <v>0.85</v>
      </c>
      <c r="L29" s="26">
        <f t="shared" si="0"/>
        <v>1275</v>
      </c>
      <c r="M29" s="27"/>
    </row>
    <row r="30" spans="1:13">
      <c r="A30" s="6">
        <v>25</v>
      </c>
      <c r="B30" s="10" t="s">
        <v>104</v>
      </c>
      <c r="C30" s="14"/>
      <c r="D30" s="14"/>
      <c r="E30" s="11" t="s">
        <v>86</v>
      </c>
      <c r="F30" s="10" t="s">
        <v>105</v>
      </c>
      <c r="G30" s="12" t="s">
        <v>64</v>
      </c>
      <c r="H30" s="13"/>
      <c r="I30" s="25"/>
      <c r="J30" s="30">
        <v>2000</v>
      </c>
      <c r="K30" s="24">
        <v>0.8</v>
      </c>
      <c r="L30" s="26">
        <f t="shared" si="0"/>
        <v>1600</v>
      </c>
      <c r="M30" s="27"/>
    </row>
    <row r="31" spans="1:13">
      <c r="A31" s="6">
        <v>26</v>
      </c>
      <c r="B31" s="10" t="s">
        <v>106</v>
      </c>
      <c r="C31" s="6"/>
      <c r="D31" s="6"/>
      <c r="E31" s="11" t="s">
        <v>107</v>
      </c>
      <c r="F31" s="10">
        <v>18</v>
      </c>
      <c r="G31" s="12" t="s">
        <v>64</v>
      </c>
      <c r="H31" s="15"/>
      <c r="I31" s="25"/>
      <c r="J31" s="30">
        <v>180</v>
      </c>
      <c r="K31" s="24">
        <v>0.7</v>
      </c>
      <c r="L31" s="26">
        <f t="shared" si="0"/>
        <v>126</v>
      </c>
      <c r="M31" s="27"/>
    </row>
    <row r="32" spans="1:13">
      <c r="A32" s="6">
        <v>27</v>
      </c>
      <c r="B32" s="10" t="s">
        <v>108</v>
      </c>
      <c r="C32" s="14"/>
      <c r="D32" s="14"/>
      <c r="E32" s="11" t="s">
        <v>70</v>
      </c>
      <c r="F32" s="10">
        <v>18</v>
      </c>
      <c r="G32" s="12" t="s">
        <v>64</v>
      </c>
      <c r="H32" s="13"/>
      <c r="I32" s="25"/>
      <c r="J32" s="30">
        <v>18000</v>
      </c>
      <c r="K32" s="24">
        <v>0.85</v>
      </c>
      <c r="L32" s="26">
        <f t="shared" si="0"/>
        <v>15300</v>
      </c>
      <c r="M32" s="27"/>
    </row>
    <row r="33" spans="1:13">
      <c r="A33" s="6">
        <v>28</v>
      </c>
      <c r="B33" s="10" t="s">
        <v>109</v>
      </c>
      <c r="C33" s="14"/>
      <c r="D33" s="14" t="s">
        <v>110</v>
      </c>
      <c r="E33" s="11" t="s">
        <v>111</v>
      </c>
      <c r="F33" s="10">
        <v>1</v>
      </c>
      <c r="G33" s="12" t="s">
        <v>64</v>
      </c>
      <c r="H33" s="13"/>
      <c r="I33" s="25"/>
      <c r="J33" s="30">
        <v>11000</v>
      </c>
      <c r="K33" s="24">
        <v>0.85</v>
      </c>
      <c r="L33" s="26">
        <f t="shared" si="0"/>
        <v>9350</v>
      </c>
      <c r="M33" s="27"/>
    </row>
    <row r="34" spans="1:13">
      <c r="A34" s="6">
        <v>29</v>
      </c>
      <c r="B34" s="10" t="s">
        <v>112</v>
      </c>
      <c r="C34" s="14"/>
      <c r="D34" s="14"/>
      <c r="E34" s="11" t="s">
        <v>70</v>
      </c>
      <c r="F34" s="10">
        <v>8</v>
      </c>
      <c r="G34" s="12" t="s">
        <v>64</v>
      </c>
      <c r="H34" s="13"/>
      <c r="I34" s="25"/>
      <c r="J34" s="30">
        <v>1200</v>
      </c>
      <c r="K34" s="24">
        <v>0.9</v>
      </c>
      <c r="L34" s="26">
        <f t="shared" si="0"/>
        <v>1080</v>
      </c>
      <c r="M34" s="27"/>
    </row>
    <row r="35" spans="1:13">
      <c r="A35" s="6">
        <v>30</v>
      </c>
      <c r="B35" s="10" t="s">
        <v>113</v>
      </c>
      <c r="C35" s="14"/>
      <c r="D35" s="14"/>
      <c r="E35" s="11" t="s">
        <v>51</v>
      </c>
      <c r="F35" s="10" t="s">
        <v>114</v>
      </c>
      <c r="G35" s="12" t="s">
        <v>64</v>
      </c>
      <c r="H35" s="13"/>
      <c r="I35" s="25"/>
      <c r="J35" s="30">
        <v>800</v>
      </c>
      <c r="K35" s="24">
        <v>0.75</v>
      </c>
      <c r="L35" s="26">
        <f t="shared" si="0"/>
        <v>600</v>
      </c>
      <c r="M35" s="27"/>
    </row>
    <row r="36" ht="72" spans="1:13">
      <c r="A36" s="6">
        <v>31</v>
      </c>
      <c r="B36" s="10" t="s">
        <v>115</v>
      </c>
      <c r="C36" s="6"/>
      <c r="D36" s="6" t="s">
        <v>116</v>
      </c>
      <c r="E36" s="11" t="s">
        <v>68</v>
      </c>
      <c r="F36" s="10">
        <v>6</v>
      </c>
      <c r="G36" s="12" t="s">
        <v>64</v>
      </c>
      <c r="H36" s="15"/>
      <c r="I36" s="25"/>
      <c r="J36" s="30">
        <v>6000</v>
      </c>
      <c r="K36" s="24">
        <v>0.8</v>
      </c>
      <c r="L36" s="26">
        <f t="shared" si="0"/>
        <v>4800</v>
      </c>
      <c r="M36" s="27"/>
    </row>
    <row r="37" spans="1:13">
      <c r="A37" s="6">
        <v>32</v>
      </c>
      <c r="B37" s="10" t="s">
        <v>117</v>
      </c>
      <c r="C37" s="6"/>
      <c r="D37" s="6" t="s">
        <v>118</v>
      </c>
      <c r="E37" s="11" t="s">
        <v>68</v>
      </c>
      <c r="F37" s="10">
        <v>1</v>
      </c>
      <c r="G37" s="12" t="s">
        <v>64</v>
      </c>
      <c r="H37" s="15"/>
      <c r="I37" s="25"/>
      <c r="J37" s="30">
        <v>2000</v>
      </c>
      <c r="K37" s="24">
        <v>0.85</v>
      </c>
      <c r="L37" s="26">
        <f t="shared" si="0"/>
        <v>1700</v>
      </c>
      <c r="M37" s="27"/>
    </row>
    <row r="38" spans="1:13">
      <c r="A38" s="6">
        <v>33</v>
      </c>
      <c r="B38" s="10" t="s">
        <v>119</v>
      </c>
      <c r="C38" s="14"/>
      <c r="D38" s="14" t="s">
        <v>120</v>
      </c>
      <c r="E38" s="11" t="s">
        <v>68</v>
      </c>
      <c r="F38" s="10">
        <v>2</v>
      </c>
      <c r="G38" s="12" t="s">
        <v>64</v>
      </c>
      <c r="H38" s="13"/>
      <c r="I38" s="25"/>
      <c r="J38" s="30">
        <v>16000</v>
      </c>
      <c r="K38" s="24">
        <v>0.75</v>
      </c>
      <c r="L38" s="26">
        <f t="shared" si="0"/>
        <v>12000</v>
      </c>
      <c r="M38" s="27"/>
    </row>
    <row r="39" spans="1:13">
      <c r="A39" s="6">
        <v>34</v>
      </c>
      <c r="B39" s="10" t="s">
        <v>121</v>
      </c>
      <c r="C39" s="6"/>
      <c r="D39" s="6" t="s">
        <v>122</v>
      </c>
      <c r="E39" s="11" t="s">
        <v>68</v>
      </c>
      <c r="F39" s="10">
        <v>1</v>
      </c>
      <c r="G39" s="12" t="s">
        <v>64</v>
      </c>
      <c r="H39" s="15"/>
      <c r="I39" s="25"/>
      <c r="J39" s="30">
        <v>35000</v>
      </c>
      <c r="K39" s="24">
        <v>0.85</v>
      </c>
      <c r="L39" s="26">
        <f t="shared" si="0"/>
        <v>29750</v>
      </c>
      <c r="M39" s="27"/>
    </row>
    <row r="40" spans="1:13">
      <c r="A40" s="6">
        <v>35</v>
      </c>
      <c r="B40" s="10" t="s">
        <v>123</v>
      </c>
      <c r="C40" s="16"/>
      <c r="D40" s="16" t="s">
        <v>124</v>
      </c>
      <c r="E40" s="11" t="s">
        <v>68</v>
      </c>
      <c r="F40" s="10">
        <v>1</v>
      </c>
      <c r="G40" s="12" t="s">
        <v>64</v>
      </c>
      <c r="H40" s="15"/>
      <c r="I40" s="25"/>
      <c r="J40" s="30">
        <v>48000</v>
      </c>
      <c r="K40" s="24">
        <v>0.85</v>
      </c>
      <c r="L40" s="26">
        <f t="shared" si="0"/>
        <v>40800</v>
      </c>
      <c r="M40" s="27"/>
    </row>
    <row r="41" spans="1:13">
      <c r="A41" s="6">
        <v>36</v>
      </c>
      <c r="B41" s="10" t="s">
        <v>125</v>
      </c>
      <c r="C41" s="6"/>
      <c r="D41" s="6" t="s">
        <v>126</v>
      </c>
      <c r="E41" s="11" t="s">
        <v>68</v>
      </c>
      <c r="F41" s="10">
        <v>1</v>
      </c>
      <c r="G41" s="12" t="s">
        <v>64</v>
      </c>
      <c r="H41" s="15"/>
      <c r="I41" s="25"/>
      <c r="J41" s="30">
        <v>749</v>
      </c>
      <c r="K41" s="24">
        <v>0.85</v>
      </c>
      <c r="L41" s="26">
        <f t="shared" si="0"/>
        <v>636.65</v>
      </c>
      <c r="M41" s="27"/>
    </row>
    <row r="42" spans="1:13">
      <c r="A42" s="6">
        <v>37</v>
      </c>
      <c r="B42" s="10" t="s">
        <v>127</v>
      </c>
      <c r="C42" s="6"/>
      <c r="D42" s="6"/>
      <c r="E42" s="11" t="s">
        <v>128</v>
      </c>
      <c r="F42" s="10" t="s">
        <v>129</v>
      </c>
      <c r="G42" s="12" t="s">
        <v>64</v>
      </c>
      <c r="H42" s="15"/>
      <c r="I42" s="25"/>
      <c r="J42" s="30">
        <v>500</v>
      </c>
      <c r="K42" s="24">
        <v>0.85</v>
      </c>
      <c r="L42" s="26">
        <f t="shared" si="0"/>
        <v>425</v>
      </c>
      <c r="M42" s="27"/>
    </row>
    <row r="43" spans="1:13">
      <c r="A43" s="6">
        <v>38</v>
      </c>
      <c r="B43" s="10" t="s">
        <v>130</v>
      </c>
      <c r="C43" s="6"/>
      <c r="D43" s="6"/>
      <c r="E43" s="11" t="s">
        <v>68</v>
      </c>
      <c r="F43" s="10" t="s">
        <v>131</v>
      </c>
      <c r="G43" s="12" t="s">
        <v>64</v>
      </c>
      <c r="H43" s="15"/>
      <c r="I43" s="25"/>
      <c r="J43" s="30">
        <v>1800</v>
      </c>
      <c r="K43" s="24">
        <v>0.85</v>
      </c>
      <c r="L43" s="26">
        <f t="shared" si="0"/>
        <v>1530</v>
      </c>
      <c r="M43" s="27"/>
    </row>
    <row r="44" spans="1:13">
      <c r="A44" s="6">
        <v>39</v>
      </c>
      <c r="B44" s="10" t="s">
        <v>132</v>
      </c>
      <c r="C44" s="6"/>
      <c r="D44" s="6"/>
      <c r="E44" s="11"/>
      <c r="F44" s="17"/>
      <c r="G44" s="12" t="s">
        <v>64</v>
      </c>
      <c r="H44" s="15"/>
      <c r="I44" s="28"/>
      <c r="J44" s="30">
        <v>10000</v>
      </c>
      <c r="K44" s="24">
        <v>0.8</v>
      </c>
      <c r="L44" s="26">
        <f t="shared" si="0"/>
        <v>8000</v>
      </c>
      <c r="M44" s="27"/>
    </row>
    <row r="45" spans="1:13">
      <c r="A45" s="6">
        <v>40</v>
      </c>
      <c r="B45" s="10" t="s">
        <v>133</v>
      </c>
      <c r="C45" s="6"/>
      <c r="D45" s="6"/>
      <c r="E45" s="11" t="s">
        <v>68</v>
      </c>
      <c r="F45" s="10">
        <v>1</v>
      </c>
      <c r="G45" s="12" t="s">
        <v>64</v>
      </c>
      <c r="H45" s="15"/>
      <c r="I45" s="28"/>
      <c r="J45" s="30">
        <v>1026</v>
      </c>
      <c r="K45" s="24">
        <v>0.85</v>
      </c>
      <c r="L45" s="26">
        <f t="shared" si="0"/>
        <v>872.1</v>
      </c>
      <c r="M45" s="27"/>
    </row>
    <row r="46" spans="1:13">
      <c r="A46" s="6">
        <v>41</v>
      </c>
      <c r="B46" s="10" t="s">
        <v>134</v>
      </c>
      <c r="C46" s="6"/>
      <c r="D46" s="6"/>
      <c r="E46" s="11" t="s">
        <v>111</v>
      </c>
      <c r="F46" s="10">
        <v>1</v>
      </c>
      <c r="G46" s="12" t="s">
        <v>64</v>
      </c>
      <c r="H46" s="15"/>
      <c r="I46" s="25"/>
      <c r="J46" s="30">
        <v>10000</v>
      </c>
      <c r="K46" s="24">
        <v>0.85</v>
      </c>
      <c r="L46" s="26">
        <f t="shared" si="0"/>
        <v>8500</v>
      </c>
      <c r="M46" s="27"/>
    </row>
    <row r="47" spans="1:13">
      <c r="A47" s="6">
        <v>42</v>
      </c>
      <c r="B47" s="10" t="s">
        <v>135</v>
      </c>
      <c r="C47" s="14"/>
      <c r="D47" s="14" t="s">
        <v>136</v>
      </c>
      <c r="E47" s="11" t="s">
        <v>68</v>
      </c>
      <c r="F47" s="10">
        <v>1</v>
      </c>
      <c r="G47" s="12" t="s">
        <v>64</v>
      </c>
      <c r="H47" s="13"/>
      <c r="I47" s="25"/>
      <c r="J47" s="30">
        <v>500</v>
      </c>
      <c r="K47" s="24">
        <v>0.85</v>
      </c>
      <c r="L47" s="26">
        <f t="shared" si="0"/>
        <v>425</v>
      </c>
      <c r="M47" s="27"/>
    </row>
    <row r="48" spans="1:13">
      <c r="A48" s="6">
        <v>43</v>
      </c>
      <c r="B48" s="10" t="s">
        <v>137</v>
      </c>
      <c r="C48" s="14"/>
      <c r="D48" s="14"/>
      <c r="E48" s="11" t="s">
        <v>70</v>
      </c>
      <c r="F48" s="10">
        <v>1</v>
      </c>
      <c r="G48" s="12" t="s">
        <v>64</v>
      </c>
      <c r="H48" s="13"/>
      <c r="I48" s="25"/>
      <c r="J48" s="30">
        <v>75</v>
      </c>
      <c r="K48" s="24">
        <v>0.85</v>
      </c>
      <c r="L48" s="26">
        <f t="shared" si="0"/>
        <v>63.75</v>
      </c>
      <c r="M48" s="27"/>
    </row>
    <row r="49" spans="1:13">
      <c r="A49" s="6">
        <v>44</v>
      </c>
      <c r="B49" s="10" t="s">
        <v>138</v>
      </c>
      <c r="C49" s="14"/>
      <c r="D49" s="14"/>
      <c r="E49" s="11" t="s">
        <v>70</v>
      </c>
      <c r="F49" s="18">
        <v>3</v>
      </c>
      <c r="G49" s="12" t="s">
        <v>64</v>
      </c>
      <c r="H49" s="13"/>
      <c r="I49" s="25"/>
      <c r="J49" s="30">
        <v>500</v>
      </c>
      <c r="K49" s="24">
        <v>0.8</v>
      </c>
      <c r="L49" s="26">
        <f t="shared" si="0"/>
        <v>400</v>
      </c>
      <c r="M49" s="27"/>
    </row>
    <row r="50" spans="1:13">
      <c r="A50" s="6">
        <v>45</v>
      </c>
      <c r="B50" s="10" t="s">
        <v>139</v>
      </c>
      <c r="C50" s="14"/>
      <c r="D50" s="14"/>
      <c r="E50" s="11" t="s">
        <v>70</v>
      </c>
      <c r="F50" s="18">
        <v>1</v>
      </c>
      <c r="G50" s="12" t="s">
        <v>64</v>
      </c>
      <c r="H50" s="13"/>
      <c r="I50" s="25"/>
      <c r="J50" s="30">
        <v>2000</v>
      </c>
      <c r="K50" s="24">
        <v>0.7</v>
      </c>
      <c r="L50" s="26">
        <f t="shared" si="0"/>
        <v>1400</v>
      </c>
      <c r="M50" s="27"/>
    </row>
    <row r="51" spans="1:13">
      <c r="A51" s="6">
        <v>46</v>
      </c>
      <c r="B51" s="10" t="s">
        <v>140</v>
      </c>
      <c r="C51" s="14"/>
      <c r="D51" s="14"/>
      <c r="E51" s="11" t="s">
        <v>70</v>
      </c>
      <c r="F51" s="18">
        <v>1</v>
      </c>
      <c r="G51" s="12" t="s">
        <v>64</v>
      </c>
      <c r="H51" s="13"/>
      <c r="I51" s="25"/>
      <c r="J51" s="30">
        <v>200</v>
      </c>
      <c r="K51" s="24">
        <v>0.8</v>
      </c>
      <c r="L51" s="26">
        <f t="shared" si="0"/>
        <v>160</v>
      </c>
      <c r="M51" s="27"/>
    </row>
    <row r="52" spans="1:13">
      <c r="A52" s="6">
        <v>47</v>
      </c>
      <c r="B52" s="10" t="s">
        <v>141</v>
      </c>
      <c r="C52" s="14"/>
      <c r="D52" s="14"/>
      <c r="E52" s="11" t="s">
        <v>70</v>
      </c>
      <c r="F52" s="18">
        <v>1</v>
      </c>
      <c r="G52" s="12" t="s">
        <v>64</v>
      </c>
      <c r="H52" s="13"/>
      <c r="I52" s="25"/>
      <c r="J52" s="30">
        <v>500</v>
      </c>
      <c r="K52" s="24">
        <v>0.8</v>
      </c>
      <c r="L52" s="26">
        <f t="shared" si="0"/>
        <v>400</v>
      </c>
      <c r="M52" s="27"/>
    </row>
    <row r="53" spans="1:13">
      <c r="A53" s="6">
        <v>48</v>
      </c>
      <c r="B53" s="10" t="s">
        <v>75</v>
      </c>
      <c r="C53" s="14"/>
      <c r="D53" s="14" t="s">
        <v>142</v>
      </c>
      <c r="E53" s="11" t="s">
        <v>68</v>
      </c>
      <c r="F53" s="10">
        <v>2</v>
      </c>
      <c r="G53" s="12" t="s">
        <v>64</v>
      </c>
      <c r="H53" s="13"/>
      <c r="I53" s="25"/>
      <c r="J53" s="26">
        <v>3100</v>
      </c>
      <c r="K53" s="24">
        <v>0.6</v>
      </c>
      <c r="L53" s="26">
        <f t="shared" si="0"/>
        <v>1860</v>
      </c>
      <c r="M53" s="27"/>
    </row>
    <row r="54" spans="1:13">
      <c r="A54" s="6">
        <v>49</v>
      </c>
      <c r="B54" s="10" t="s">
        <v>143</v>
      </c>
      <c r="C54" s="14"/>
      <c r="D54" s="14" t="s">
        <v>144</v>
      </c>
      <c r="E54" s="19"/>
      <c r="F54" s="20">
        <v>2</v>
      </c>
      <c r="G54" s="12" t="s">
        <v>64</v>
      </c>
      <c r="H54" s="13"/>
      <c r="I54" s="25"/>
      <c r="J54" s="26">
        <v>8400</v>
      </c>
      <c r="K54" s="24">
        <v>0.9</v>
      </c>
      <c r="L54" s="26">
        <f t="shared" si="0"/>
        <v>7560</v>
      </c>
      <c r="M54" s="27"/>
    </row>
    <row r="55" spans="1:13">
      <c r="A55" s="6">
        <v>50</v>
      </c>
      <c r="B55" s="10" t="s">
        <v>145</v>
      </c>
      <c r="C55" s="14"/>
      <c r="D55" s="14"/>
      <c r="E55" s="19"/>
      <c r="F55" s="20">
        <v>40</v>
      </c>
      <c r="G55" s="12">
        <v>2018</v>
      </c>
      <c r="H55" s="13"/>
      <c r="I55" s="25"/>
      <c r="J55" s="26">
        <f>40*17</f>
        <v>680</v>
      </c>
      <c r="K55" s="24">
        <v>0.84</v>
      </c>
      <c r="L55" s="26">
        <f t="shared" si="0"/>
        <v>571.2</v>
      </c>
      <c r="M55" s="27"/>
    </row>
    <row r="56" spans="1:13">
      <c r="A56" s="6">
        <v>51</v>
      </c>
      <c r="B56" s="10" t="s">
        <v>146</v>
      </c>
      <c r="C56" s="14"/>
      <c r="D56" s="14"/>
      <c r="E56" s="19"/>
      <c r="F56" s="20">
        <v>2</v>
      </c>
      <c r="G56" s="12" t="s">
        <v>64</v>
      </c>
      <c r="H56" s="13"/>
      <c r="I56" s="25"/>
      <c r="J56" s="26">
        <v>114</v>
      </c>
      <c r="K56" s="24">
        <v>0.84</v>
      </c>
      <c r="L56" s="26">
        <f t="shared" si="0"/>
        <v>95.76</v>
      </c>
      <c r="M56" s="27"/>
    </row>
    <row r="57" spans="1:13">
      <c r="A57" s="6">
        <v>52</v>
      </c>
      <c r="B57" s="10" t="s">
        <v>147</v>
      </c>
      <c r="C57" s="14"/>
      <c r="D57" s="14"/>
      <c r="E57" s="19"/>
      <c r="F57" s="20">
        <v>2</v>
      </c>
      <c r="G57" s="12">
        <v>2018</v>
      </c>
      <c r="H57" s="13"/>
      <c r="I57" s="25"/>
      <c r="J57" s="26">
        <f>280*2</f>
        <v>560</v>
      </c>
      <c r="K57" s="24">
        <v>0.84</v>
      </c>
      <c r="L57" s="26">
        <f t="shared" si="0"/>
        <v>470.4</v>
      </c>
      <c r="M57" s="27"/>
    </row>
    <row r="58" spans="1:13">
      <c r="A58" s="6">
        <v>53</v>
      </c>
      <c r="B58" s="10" t="s">
        <v>148</v>
      </c>
      <c r="C58" s="14"/>
      <c r="D58" s="14"/>
      <c r="E58" s="19" t="s">
        <v>70</v>
      </c>
      <c r="F58" s="20">
        <v>4</v>
      </c>
      <c r="G58" s="12" t="s">
        <v>64</v>
      </c>
      <c r="H58" s="13"/>
      <c r="I58" s="25"/>
      <c r="J58" s="26">
        <v>720</v>
      </c>
      <c r="K58" s="24">
        <v>0.84</v>
      </c>
      <c r="L58" s="26">
        <f t="shared" si="0"/>
        <v>604.8</v>
      </c>
      <c r="M58" s="27"/>
    </row>
    <row r="59" spans="1:13">
      <c r="A59" s="6">
        <v>54</v>
      </c>
      <c r="B59" s="10" t="s">
        <v>149</v>
      </c>
      <c r="C59" s="14"/>
      <c r="D59" s="14"/>
      <c r="E59" s="19" t="s">
        <v>51</v>
      </c>
      <c r="F59" s="20">
        <v>24</v>
      </c>
      <c r="G59" s="12">
        <v>2018</v>
      </c>
      <c r="H59" s="13"/>
      <c r="I59" s="25"/>
      <c r="J59" s="26">
        <f>24*150</f>
        <v>3600</v>
      </c>
      <c r="K59" s="24">
        <v>0.8</v>
      </c>
      <c r="L59" s="26">
        <f t="shared" si="0"/>
        <v>2880</v>
      </c>
      <c r="M59" s="27"/>
    </row>
    <row r="60" spans="1:13">
      <c r="A60" s="6">
        <v>55</v>
      </c>
      <c r="B60" s="10" t="s">
        <v>150</v>
      </c>
      <c r="C60" s="14"/>
      <c r="D60" s="14"/>
      <c r="E60" s="19" t="s">
        <v>151</v>
      </c>
      <c r="F60" s="20">
        <v>4</v>
      </c>
      <c r="G60" s="12" t="s">
        <v>64</v>
      </c>
      <c r="H60" s="13"/>
      <c r="I60" s="28"/>
      <c r="J60" s="26">
        <v>6000</v>
      </c>
      <c r="K60" s="24">
        <v>0.9</v>
      </c>
      <c r="L60" s="26">
        <f t="shared" si="0"/>
        <v>5400</v>
      </c>
      <c r="M60" s="27"/>
    </row>
    <row r="61" spans="1:13">
      <c r="A61" s="6">
        <v>56</v>
      </c>
      <c r="B61" s="10" t="s">
        <v>152</v>
      </c>
      <c r="C61" s="6"/>
      <c r="D61" s="6"/>
      <c r="E61" s="11" t="s">
        <v>51</v>
      </c>
      <c r="F61" s="10">
        <v>800</v>
      </c>
      <c r="G61" s="12" t="s">
        <v>64</v>
      </c>
      <c r="H61" s="13"/>
      <c r="I61" s="25"/>
      <c r="J61" s="30">
        <v>20000</v>
      </c>
      <c r="K61" s="24">
        <v>0.7</v>
      </c>
      <c r="L61" s="26">
        <v>14000</v>
      </c>
      <c r="M61" s="27"/>
    </row>
    <row r="62" spans="1:13">
      <c r="A62" s="6">
        <v>57</v>
      </c>
      <c r="B62" s="10" t="s">
        <v>153</v>
      </c>
      <c r="C62" s="14"/>
      <c r="D62" s="14"/>
      <c r="E62" s="11" t="s">
        <v>154</v>
      </c>
      <c r="F62" s="10" t="s">
        <v>155</v>
      </c>
      <c r="G62" s="12" t="s">
        <v>64</v>
      </c>
      <c r="H62" s="13"/>
      <c r="I62" s="25"/>
      <c r="J62" s="26">
        <v>30240</v>
      </c>
      <c r="K62" s="24">
        <v>0.85</v>
      </c>
      <c r="L62" s="26">
        <v>25704</v>
      </c>
      <c r="M62" s="27"/>
    </row>
    <row r="63" spans="1:13">
      <c r="A63" s="6">
        <v>58</v>
      </c>
      <c r="B63" s="10" t="s">
        <v>156</v>
      </c>
      <c r="C63" s="14"/>
      <c r="D63" s="14" t="s">
        <v>157</v>
      </c>
      <c r="E63" s="19"/>
      <c r="F63" s="20"/>
      <c r="G63" s="12" t="s">
        <v>64</v>
      </c>
      <c r="H63" s="13"/>
      <c r="I63" s="28"/>
      <c r="J63" s="26">
        <v>9000</v>
      </c>
      <c r="K63" s="24">
        <v>0.9</v>
      </c>
      <c r="L63" s="26">
        <v>8100</v>
      </c>
      <c r="M63" s="27"/>
    </row>
    <row r="64" spans="1:13">
      <c r="A64" s="6">
        <v>59</v>
      </c>
      <c r="B64" s="10" t="s">
        <v>158</v>
      </c>
      <c r="C64" s="14"/>
      <c r="D64" s="14"/>
      <c r="E64" s="19"/>
      <c r="F64" s="20"/>
      <c r="G64" s="12" t="s">
        <v>64</v>
      </c>
      <c r="H64" s="13"/>
      <c r="I64" s="28"/>
      <c r="J64" s="26">
        <v>15000</v>
      </c>
      <c r="K64" s="24">
        <v>0.9</v>
      </c>
      <c r="L64" s="26">
        <v>13500</v>
      </c>
      <c r="M64" s="27"/>
    </row>
    <row r="65" spans="1:13">
      <c r="A65" s="6">
        <v>60</v>
      </c>
      <c r="B65" s="10" t="s">
        <v>159</v>
      </c>
      <c r="C65" s="14"/>
      <c r="D65" s="14" t="s">
        <v>160</v>
      </c>
      <c r="E65" s="11" t="s">
        <v>68</v>
      </c>
      <c r="F65" s="10">
        <v>4</v>
      </c>
      <c r="G65" s="12" t="s">
        <v>64</v>
      </c>
      <c r="H65" s="13"/>
      <c r="I65" s="25"/>
      <c r="J65" s="30">
        <f>4*980</f>
        <v>3920</v>
      </c>
      <c r="K65" s="24">
        <v>0.8</v>
      </c>
      <c r="L65" s="26">
        <f>J65*K65</f>
        <v>3136</v>
      </c>
      <c r="M65" s="27"/>
    </row>
    <row r="66" spans="1:13">
      <c r="A66" s="31" t="s">
        <v>54</v>
      </c>
      <c r="B66" s="32"/>
      <c r="C66" s="32"/>
      <c r="D66" s="32"/>
      <c r="E66" s="32"/>
      <c r="F66" s="33"/>
      <c r="G66" s="10"/>
      <c r="H66" s="10"/>
      <c r="I66" s="10"/>
      <c r="J66" s="26">
        <f>SUM(J6:J65)</f>
        <v>358461</v>
      </c>
      <c r="K66" s="10"/>
      <c r="L66" s="26">
        <f>SUM(L6:L65)</f>
        <v>294059.56</v>
      </c>
      <c r="M66" s="10"/>
    </row>
    <row r="67" spans="1:13">
      <c r="A67" s="31" t="s">
        <v>55</v>
      </c>
      <c r="B67" s="32"/>
      <c r="C67" s="32"/>
      <c r="D67" s="32"/>
      <c r="E67" s="32"/>
      <c r="F67" s="33"/>
      <c r="G67" s="10"/>
      <c r="H67" s="10"/>
      <c r="I67" s="10"/>
      <c r="J67" s="26"/>
      <c r="K67" s="10"/>
      <c r="L67" s="26"/>
      <c r="M67" s="10"/>
    </row>
    <row r="68" spans="1:13">
      <c r="A68" s="31" t="s">
        <v>54</v>
      </c>
      <c r="B68" s="32"/>
      <c r="C68" s="32"/>
      <c r="D68" s="32"/>
      <c r="E68" s="32"/>
      <c r="F68" s="33"/>
      <c r="G68" s="10"/>
      <c r="H68" s="10"/>
      <c r="I68" s="10"/>
      <c r="J68" s="26">
        <f>J66</f>
        <v>358461</v>
      </c>
      <c r="K68" s="10"/>
      <c r="L68" s="26">
        <f>L66</f>
        <v>294059.56</v>
      </c>
      <c r="M68" s="10"/>
    </row>
  </sheetData>
  <mergeCells count="16">
    <mergeCell ref="A1:M1"/>
    <mergeCell ref="A2:M2"/>
    <mergeCell ref="L3:M3"/>
    <mergeCell ref="H4:I4"/>
    <mergeCell ref="J4:L4"/>
    <mergeCell ref="A66:F66"/>
    <mergeCell ref="A67:F67"/>
    <mergeCell ref="A68:F68"/>
    <mergeCell ref="A4:A5"/>
    <mergeCell ref="B4:B5"/>
    <mergeCell ref="C4:C5"/>
    <mergeCell ref="D4:D5"/>
    <mergeCell ref="E4:E5"/>
    <mergeCell ref="F4:F5"/>
    <mergeCell ref="G4:G5"/>
    <mergeCell ref="M4:M5"/>
  </mergeCells>
  <printOptions horizontalCentered="1" verticalCentered="1"/>
  <pageMargins left="0.588888888888889" right="0.588888888888889" top="0.196527777777778" bottom="0.236111111111111" header="0" footer="0"/>
  <pageSetup paperSize="9" scale="85" fitToHeight="0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固定资产评估汇总表</vt:lpstr>
      <vt:lpstr>固定资产-房屋</vt:lpstr>
      <vt:lpstr>机器设备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大鹏</cp:lastModifiedBy>
  <dcterms:created xsi:type="dcterms:W3CDTF">2000-04-19T00:36:00Z</dcterms:created>
  <cp:lastPrinted>2021-05-19T05:02:00Z</cp:lastPrinted>
  <dcterms:modified xsi:type="dcterms:W3CDTF">2021-06-07T08:50:46Z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C8496FB8DFB94BAB83474640283C6846</vt:lpwstr>
  </property>
</Properties>
</file>